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C:\Users\George\Downloads\"/>
    </mc:Choice>
  </mc:AlternateContent>
  <xr:revisionPtr revIDLastSave="0" documentId="13_ncr:1_{E9E8A4D5-41A7-4A3D-8541-283A677ECCB3}" xr6:coauthVersionLast="47" xr6:coauthVersionMax="47" xr10:uidLastSave="{00000000-0000-0000-0000-000000000000}"/>
  <bookViews>
    <workbookView xWindow="-120" yWindow="-120" windowWidth="20730" windowHeight="11310" xr2:uid="{B8979E5D-8FA8-48D4-9D59-76CCE7C86848}"/>
  </bookViews>
  <sheets>
    <sheet name="Auto Fill - F2A, F2B and F3" sheetId="1" r:id="rId1"/>
    <sheet name="Members Data Table" sheetId="10" r:id="rId2"/>
    <sheet name="Blank - F2A, F2B and F3" sheetId="11" r:id="rId3"/>
    <sheet name="Data" sheetId="2" state="veryHidden" r:id="rId4"/>
  </sheets>
  <definedNames>
    <definedName name="FormF2A" localSheetId="0">'Auto Fill - F2A, F2B and F3'!#REF!</definedName>
    <definedName name="FormF2A" localSheetId="2">'Blank - F2A, F2B and F3'!#REF!</definedName>
    <definedName name="_xlnm.Print_Area" localSheetId="0">'Auto Fill - F2A, F2B and F3'!$B$2:$AJ$190</definedName>
    <definedName name="_xlnm.Print_Area" localSheetId="2">'Blank - F2A, F2B and F3'!$B$2:$AJ$190</definedName>
    <definedName name="Q54_Members">'Members Data Table'!$B$1:$B$100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6" i="11" l="1"/>
  <c r="G135" i="11"/>
  <c r="AC106" i="11"/>
  <c r="U106" i="11"/>
  <c r="AG105" i="11"/>
  <c r="N105" i="11"/>
  <c r="F105" i="11"/>
  <c r="F11" i="11"/>
  <c r="AG11" i="11"/>
  <c r="C50" i="11" s="1"/>
  <c r="K8" i="10"/>
  <c r="K11" i="10"/>
  <c r="AE135" i="1"/>
  <c r="K4" i="10"/>
  <c r="K5" i="10"/>
  <c r="K6" i="10"/>
  <c r="K7" i="10"/>
  <c r="K9" i="10"/>
  <c r="K10" i="10"/>
  <c r="K3" i="10"/>
  <c r="AG9" i="1"/>
  <c r="E31" i="10"/>
  <c r="E32" i="10"/>
  <c r="E33" i="10"/>
  <c r="E34" i="10"/>
  <c r="E35" i="10"/>
  <c r="E36" i="10"/>
  <c r="E37" i="10"/>
  <c r="E38" i="10"/>
  <c r="E39" i="10"/>
  <c r="E40" i="10"/>
  <c r="E41" i="10"/>
  <c r="E42" i="10"/>
  <c r="E43" i="10"/>
  <c r="E44" i="10"/>
  <c r="E45" i="10"/>
  <c r="E46" i="10"/>
  <c r="E47" i="10"/>
  <c r="E48" i="10"/>
  <c r="E49" i="10"/>
  <c r="E50" i="10"/>
  <c r="E51" i="10"/>
  <c r="E52" i="10"/>
  <c r="E53" i="10"/>
  <c r="E54" i="10"/>
  <c r="E55" i="10" s="1"/>
  <c r="E56" i="10" s="1"/>
  <c r="E57" i="10" s="1"/>
  <c r="E58" i="10" s="1"/>
  <c r="E59" i="10" s="1"/>
  <c r="E60" i="10"/>
  <c r="E61" i="10"/>
  <c r="E62" i="10"/>
  <c r="E63" i="10" s="1"/>
  <c r="E64" i="10" s="1"/>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4" i="10"/>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AH156" i="2"/>
  <c r="AI156" i="2" s="1"/>
  <c r="AF127" i="2"/>
  <c r="AH127" i="2" s="1"/>
  <c r="AF128" i="2"/>
  <c r="AH128" i="2" s="1"/>
  <c r="AF129" i="2"/>
  <c r="AH129" i="2" s="1"/>
  <c r="AF130" i="2"/>
  <c r="AH130" i="2" s="1"/>
  <c r="AF126" i="2"/>
  <c r="AH126" i="2" s="1"/>
  <c r="AE127" i="2"/>
  <c r="AG127" i="2" s="1"/>
  <c r="AE128" i="2"/>
  <c r="AG128" i="2" s="1"/>
  <c r="AE129" i="2"/>
  <c r="AE130" i="2"/>
  <c r="AG130" i="2" s="1"/>
  <c r="AE126" i="2"/>
  <c r="AG126" i="2" s="1"/>
  <c r="AE138" i="2"/>
  <c r="AI138" i="2" s="1"/>
  <c r="AF138" i="2"/>
  <c r="AH138" i="2" s="1"/>
  <c r="AE139" i="2"/>
  <c r="AG139" i="2" s="1"/>
  <c r="AF139" i="2"/>
  <c r="AH139" i="2" s="1"/>
  <c r="AE140" i="2"/>
  <c r="AG140" i="2" s="1"/>
  <c r="AF140" i="2"/>
  <c r="AH140" i="2" s="1"/>
  <c r="AE141" i="2"/>
  <c r="AI141" i="2" s="1"/>
  <c r="AF141" i="2"/>
  <c r="AH141" i="2" s="1"/>
  <c r="AF137" i="2"/>
  <c r="AH137" i="2" s="1"/>
  <c r="AE137" i="2"/>
  <c r="AG137" i="2" s="1"/>
  <c r="AE114" i="2"/>
  <c r="AG114" i="2" s="1"/>
  <c r="AF114" i="2"/>
  <c r="AE115" i="2"/>
  <c r="AG115" i="2" s="1"/>
  <c r="AF115" i="2"/>
  <c r="AE116" i="2"/>
  <c r="AG116" i="2" s="1"/>
  <c r="AF116" i="2"/>
  <c r="AE117" i="2"/>
  <c r="AG117" i="2" s="1"/>
  <c r="AF117" i="2"/>
  <c r="AE113" i="2"/>
  <c r="AG113" i="2" s="1"/>
  <c r="AF113" i="2"/>
  <c r="AH113" i="2" s="1"/>
  <c r="W114" i="2"/>
  <c r="Y114" i="2" s="1"/>
  <c r="X114" i="2"/>
  <c r="W115" i="2"/>
  <c r="Y115" i="2" s="1"/>
  <c r="X115" i="2"/>
  <c r="W116" i="2"/>
  <c r="Y116" i="2" s="1"/>
  <c r="X116" i="2"/>
  <c r="W117" i="2"/>
  <c r="Y117" i="2" s="1"/>
  <c r="X117" i="2"/>
  <c r="X113" i="2"/>
  <c r="Z113" i="2" s="1"/>
  <c r="W113" i="2"/>
  <c r="Y113" i="2" s="1"/>
  <c r="AE78" i="2"/>
  <c r="AF78" i="2"/>
  <c r="AE79" i="2"/>
  <c r="AF79" i="2"/>
  <c r="AE80" i="2"/>
  <c r="AF80" i="2"/>
  <c r="AE81" i="2"/>
  <c r="AF81" i="2"/>
  <c r="AF77" i="2"/>
  <c r="AH77" i="2" s="1"/>
  <c r="AE77" i="2"/>
  <c r="AE102" i="2"/>
  <c r="AF102" i="2"/>
  <c r="AH102" i="2" s="1"/>
  <c r="AE103" i="2"/>
  <c r="AG103" i="2" s="1"/>
  <c r="AF103" i="2"/>
  <c r="AH103" i="2" s="1"/>
  <c r="AE104" i="2"/>
  <c r="AG104" i="2" s="1"/>
  <c r="AF104" i="2"/>
  <c r="AH104" i="2" s="1"/>
  <c r="AE105" i="2"/>
  <c r="AG105" i="2" s="1"/>
  <c r="AF105" i="2"/>
  <c r="AH105" i="2" s="1"/>
  <c r="AF101" i="2"/>
  <c r="AH101" i="2" s="1"/>
  <c r="AE101" i="2"/>
  <c r="AG101" i="2" s="1"/>
  <c r="X102" i="2"/>
  <c r="Z102" i="2" s="1"/>
  <c r="X103" i="2"/>
  <c r="Z103" i="2" s="1"/>
  <c r="X104" i="2"/>
  <c r="Z104" i="2" s="1"/>
  <c r="X105" i="2"/>
  <c r="Z105" i="2" s="1"/>
  <c r="X101" i="2"/>
  <c r="Z101" i="2" s="1"/>
  <c r="W102" i="2"/>
  <c r="Y102" i="2" s="1"/>
  <c r="W103" i="2"/>
  <c r="Y103" i="2" s="1"/>
  <c r="W104" i="2"/>
  <c r="Y104" i="2" s="1"/>
  <c r="W105" i="2"/>
  <c r="Y105" i="2" s="1"/>
  <c r="W101" i="2"/>
  <c r="Y101" i="2" s="1"/>
  <c r="AF90" i="2"/>
  <c r="AH90" i="2" s="1"/>
  <c r="AF91" i="2"/>
  <c r="AH91" i="2" s="1"/>
  <c r="AF92" i="2"/>
  <c r="AH92" i="2" s="1"/>
  <c r="AF93" i="2"/>
  <c r="AH93" i="2" s="1"/>
  <c r="AF89" i="2"/>
  <c r="AH89" i="2" s="1"/>
  <c r="AE90" i="2"/>
  <c r="AG90" i="2" s="1"/>
  <c r="AE91" i="2"/>
  <c r="AG91" i="2" s="1"/>
  <c r="AE92" i="2"/>
  <c r="AG92" i="2" s="1"/>
  <c r="AE93" i="2"/>
  <c r="AG93" i="2" s="1"/>
  <c r="AE89" i="2"/>
  <c r="AG89" i="2" s="1"/>
  <c r="X78" i="2"/>
  <c r="X79" i="2"/>
  <c r="X80" i="2"/>
  <c r="X81" i="2"/>
  <c r="X77" i="2"/>
  <c r="Z77" i="2" s="1"/>
  <c r="W78" i="2"/>
  <c r="W79" i="2"/>
  <c r="W80" i="2"/>
  <c r="W81" i="2"/>
  <c r="W77" i="2"/>
  <c r="AF66" i="2"/>
  <c r="AF67" i="2"/>
  <c r="AF68" i="2"/>
  <c r="AF65" i="2"/>
  <c r="AE66" i="2"/>
  <c r="AE67" i="2"/>
  <c r="AE68" i="2"/>
  <c r="AE65" i="2"/>
  <c r="W66" i="2"/>
  <c r="W67" i="2"/>
  <c r="W68" i="2"/>
  <c r="W65" i="2"/>
  <c r="AF54" i="2"/>
  <c r="AF55" i="2"/>
  <c r="AF56" i="2"/>
  <c r="AF57" i="2"/>
  <c r="AF53" i="2"/>
  <c r="AE56" i="2"/>
  <c r="AI56" i="2" s="1"/>
  <c r="AE57" i="2"/>
  <c r="AI57" i="2" s="1"/>
  <c r="AE54" i="2"/>
  <c r="AI54" i="2" s="1"/>
  <c r="AE55" i="2"/>
  <c r="AI55" i="2" s="1"/>
  <c r="AE53" i="2"/>
  <c r="AI53" i="2" s="1"/>
  <c r="AE37" i="2"/>
  <c r="AG37" i="2" s="1"/>
  <c r="AF37" i="2"/>
  <c r="AH37" i="2" s="1"/>
  <c r="AE38" i="2"/>
  <c r="AG38" i="2" s="1"/>
  <c r="AF38" i="2"/>
  <c r="AH38" i="2" s="1"/>
  <c r="AE39" i="2"/>
  <c r="AG39" i="2" s="1"/>
  <c r="AF39" i="2"/>
  <c r="AH39" i="2" s="1"/>
  <c r="AE40" i="2"/>
  <c r="AG40" i="2" s="1"/>
  <c r="AF40" i="2"/>
  <c r="AH40" i="2" s="1"/>
  <c r="AE41" i="2"/>
  <c r="AG41" i="2" s="1"/>
  <c r="AF41" i="2"/>
  <c r="AH41" i="2" s="1"/>
  <c r="AE42" i="2"/>
  <c r="AG42" i="2" s="1"/>
  <c r="AF42" i="2"/>
  <c r="AH42" i="2" s="1"/>
  <c r="AE43" i="2"/>
  <c r="AG43" i="2" s="1"/>
  <c r="AF43" i="2"/>
  <c r="AH43" i="2" s="1"/>
  <c r="AE44" i="2"/>
  <c r="AG44" i="2" s="1"/>
  <c r="AF44" i="2"/>
  <c r="AH44" i="2" s="1"/>
  <c r="X68" i="2"/>
  <c r="X67" i="2"/>
  <c r="X66" i="2"/>
  <c r="X65" i="2"/>
  <c r="X127" i="2"/>
  <c r="Z127" i="2" s="1"/>
  <c r="X128" i="2"/>
  <c r="Z128" i="2" s="1"/>
  <c r="X129" i="2"/>
  <c r="Z129" i="2" s="1"/>
  <c r="X130" i="2"/>
  <c r="Z130" i="2" s="1"/>
  <c r="W127" i="2"/>
  <c r="Y127" i="2" s="1"/>
  <c r="W128" i="2"/>
  <c r="Y128" i="2" s="1"/>
  <c r="W129" i="2"/>
  <c r="Y129" i="2" s="1"/>
  <c r="W130" i="2"/>
  <c r="Y130" i="2" s="1"/>
  <c r="X126" i="2"/>
  <c r="Z126" i="2" s="1"/>
  <c r="W126" i="2"/>
  <c r="Y126" i="2" s="1"/>
  <c r="X53" i="2"/>
  <c r="X54" i="2"/>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3" i="10"/>
  <c r="X35" i="2"/>
  <c r="Z35" i="2" s="1"/>
  <c r="G136" i="1"/>
  <c r="G135" i="1"/>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100" i="10"/>
  <c r="D3" i="10"/>
  <c r="AF152" i="2"/>
  <c r="AH152" i="2" s="1"/>
  <c r="AF153" i="2"/>
  <c r="AH153" i="2" s="1"/>
  <c r="AF154" i="2"/>
  <c r="AH154" i="2" s="1"/>
  <c r="AF155" i="2"/>
  <c r="AH155" i="2" s="1"/>
  <c r="AE152" i="2"/>
  <c r="AG152" i="2" s="1"/>
  <c r="AE153" i="2"/>
  <c r="AG153" i="2" s="1"/>
  <c r="AE154" i="2"/>
  <c r="AG154" i="2" s="1"/>
  <c r="AE155" i="2"/>
  <c r="AG155" i="2" s="1"/>
  <c r="AF151" i="2"/>
  <c r="AH151" i="2" s="1"/>
  <c r="AE151" i="2"/>
  <c r="AG151" i="2" s="1"/>
  <c r="X152" i="2"/>
  <c r="Z152" i="2" s="1"/>
  <c r="X153" i="2"/>
  <c r="Z153" i="2" s="1"/>
  <c r="X154" i="2"/>
  <c r="Z154" i="2" s="1"/>
  <c r="X151" i="2"/>
  <c r="Z151" i="2" s="1"/>
  <c r="W151" i="2"/>
  <c r="Y151" i="2" s="1"/>
  <c r="W152" i="2"/>
  <c r="Y152" i="2" s="1"/>
  <c r="W153" i="2"/>
  <c r="Y153" i="2" s="1"/>
  <c r="W154" i="2"/>
  <c r="Y154" i="2" s="1"/>
  <c r="X155" i="2"/>
  <c r="Z155" i="2" s="1"/>
  <c r="W155" i="2"/>
  <c r="Y155" i="2" s="1"/>
  <c r="Z156" i="2"/>
  <c r="AA156" i="2" s="1"/>
  <c r="T179" i="1"/>
  <c r="AD137" i="2" s="1"/>
  <c r="X138" i="2"/>
  <c r="Z138" i="2" s="1"/>
  <c r="X139" i="2"/>
  <c r="Z139" i="2" s="1"/>
  <c r="X140" i="2"/>
  <c r="Z140" i="2" s="1"/>
  <c r="X141" i="2"/>
  <c r="Z141" i="2" s="1"/>
  <c r="X137" i="2"/>
  <c r="Z137" i="2" s="1"/>
  <c r="W138" i="2"/>
  <c r="Y138" i="2" s="1"/>
  <c r="W139" i="2"/>
  <c r="Y139" i="2" s="1"/>
  <c r="W140" i="2"/>
  <c r="Y140" i="2" s="1"/>
  <c r="W141" i="2"/>
  <c r="Y141" i="2" s="1"/>
  <c r="W137" i="2"/>
  <c r="Y137" i="2" s="1"/>
  <c r="X90" i="2"/>
  <c r="Z90" i="2" s="1"/>
  <c r="X91" i="2"/>
  <c r="Z91" i="2" s="1"/>
  <c r="X92" i="2"/>
  <c r="Z92" i="2" s="1"/>
  <c r="X93" i="2"/>
  <c r="Z93" i="2" s="1"/>
  <c r="X89" i="2"/>
  <c r="Z89" i="2" s="1"/>
  <c r="W89" i="2"/>
  <c r="Y89" i="2" s="1"/>
  <c r="W90" i="2"/>
  <c r="Y90" i="2" s="1"/>
  <c r="W91" i="2"/>
  <c r="Y91" i="2" s="1"/>
  <c r="W92" i="2"/>
  <c r="Y92" i="2" s="1"/>
  <c r="W93" i="2"/>
  <c r="Y93" i="2" s="1"/>
  <c r="AF36" i="2"/>
  <c r="AH36" i="2" s="1"/>
  <c r="AF35" i="2"/>
  <c r="AH35" i="2" s="1"/>
  <c r="AE36" i="2"/>
  <c r="AG36" i="2" s="1"/>
  <c r="AE35" i="2"/>
  <c r="AG35" i="2" s="1"/>
  <c r="X36" i="2"/>
  <c r="X37" i="2"/>
  <c r="Z37" i="2" s="1"/>
  <c r="X38" i="2"/>
  <c r="Z38" i="2" s="1"/>
  <c r="X39" i="2"/>
  <c r="Z39" i="2" s="1"/>
  <c r="X40" i="2"/>
  <c r="Z40" i="2" s="1"/>
  <c r="X41" i="2"/>
  <c r="Z41" i="2" s="1"/>
  <c r="X42" i="2"/>
  <c r="Z42" i="2" s="1"/>
  <c r="X43" i="2"/>
  <c r="Z43" i="2" s="1"/>
  <c r="X44" i="2"/>
  <c r="Z44" i="2" s="1"/>
  <c r="W36" i="2"/>
  <c r="W37" i="2"/>
  <c r="W38" i="2"/>
  <c r="W39" i="2"/>
  <c r="Y39" i="2" s="1"/>
  <c r="W40" i="2"/>
  <c r="W41" i="2"/>
  <c r="W42" i="2"/>
  <c r="W43" i="2"/>
  <c r="Y43" i="2" s="1"/>
  <c r="W44" i="2"/>
  <c r="Y44" i="2" s="1"/>
  <c r="W35" i="2"/>
  <c r="Y35" i="2" s="1"/>
  <c r="AE8" i="2"/>
  <c r="AG8" i="2" s="1"/>
  <c r="AF8" i="2"/>
  <c r="AH8" i="2" s="1"/>
  <c r="AE9" i="2"/>
  <c r="AG9" i="2" s="1"/>
  <c r="AF9" i="2"/>
  <c r="AH9" i="2" s="1"/>
  <c r="AE10" i="2"/>
  <c r="AG10" i="2" s="1"/>
  <c r="AF10" i="2"/>
  <c r="AH10" i="2" s="1"/>
  <c r="AE11" i="2"/>
  <c r="AG11" i="2" s="1"/>
  <c r="AF11" i="2"/>
  <c r="AH11" i="2" s="1"/>
  <c r="AE12" i="2"/>
  <c r="AG12" i="2" s="1"/>
  <c r="AF12" i="2"/>
  <c r="AH12" i="2" s="1"/>
  <c r="AE13" i="2"/>
  <c r="AG13" i="2" s="1"/>
  <c r="AF13" i="2"/>
  <c r="AH13" i="2" s="1"/>
  <c r="AE14" i="2"/>
  <c r="AG14" i="2" s="1"/>
  <c r="AF14" i="2"/>
  <c r="AH14" i="2" s="1"/>
  <c r="AE15" i="2"/>
  <c r="AG15" i="2" s="1"/>
  <c r="AF15" i="2"/>
  <c r="AH15" i="2" s="1"/>
  <c r="AE16" i="2"/>
  <c r="AG16" i="2" s="1"/>
  <c r="AF16" i="2"/>
  <c r="AH16" i="2" s="1"/>
  <c r="AE17" i="2"/>
  <c r="AG17" i="2" s="1"/>
  <c r="AF17" i="2"/>
  <c r="AH17" i="2" s="1"/>
  <c r="AE18" i="2"/>
  <c r="AG18" i="2" s="1"/>
  <c r="AF18" i="2"/>
  <c r="AH18" i="2" s="1"/>
  <c r="AE19" i="2"/>
  <c r="AG19" i="2" s="1"/>
  <c r="AF19" i="2"/>
  <c r="AH19" i="2" s="1"/>
  <c r="AE20" i="2"/>
  <c r="AG20" i="2" s="1"/>
  <c r="AF20" i="2"/>
  <c r="AH20" i="2" s="1"/>
  <c r="AE21" i="2"/>
  <c r="AG21" i="2" s="1"/>
  <c r="AF21" i="2"/>
  <c r="AH21" i="2" s="1"/>
  <c r="AE22" i="2"/>
  <c r="AF22" i="2"/>
  <c r="AH22" i="2" s="1"/>
  <c r="AE23" i="2"/>
  <c r="AG23" i="2" s="1"/>
  <c r="AF23" i="2"/>
  <c r="AH23" i="2" s="1"/>
  <c r="AE24" i="2"/>
  <c r="AG24" i="2" s="1"/>
  <c r="AF24" i="2"/>
  <c r="AH24" i="2" s="1"/>
  <c r="AE25" i="2"/>
  <c r="AG25" i="2" s="1"/>
  <c r="AF25" i="2"/>
  <c r="AH25" i="2" s="1"/>
  <c r="AE26" i="2"/>
  <c r="AF26" i="2"/>
  <c r="AH26" i="2" s="1"/>
  <c r="X55" i="2"/>
  <c r="X56" i="2"/>
  <c r="X57" i="2"/>
  <c r="W54" i="2"/>
  <c r="W55" i="2"/>
  <c r="W56" i="2"/>
  <c r="W57" i="2"/>
  <c r="AA57" i="2" s="1"/>
  <c r="W53" i="2"/>
  <c r="AF7" i="2"/>
  <c r="AH7" i="2" s="1"/>
  <c r="X8" i="2"/>
  <c r="Z8" i="2" s="1"/>
  <c r="X9" i="2"/>
  <c r="Z9" i="2" s="1"/>
  <c r="X10" i="2"/>
  <c r="Z10" i="2" s="1"/>
  <c r="X11" i="2"/>
  <c r="Z11" i="2" s="1"/>
  <c r="X12" i="2"/>
  <c r="Z12" i="2" s="1"/>
  <c r="X13" i="2"/>
  <c r="Z13" i="2" s="1"/>
  <c r="X14" i="2"/>
  <c r="Z14" i="2" s="1"/>
  <c r="X15" i="2"/>
  <c r="Z15" i="2" s="1"/>
  <c r="X16" i="2"/>
  <c r="Z16" i="2" s="1"/>
  <c r="X17" i="2"/>
  <c r="Z17" i="2" s="1"/>
  <c r="X18" i="2"/>
  <c r="Z18" i="2" s="1"/>
  <c r="X19" i="2"/>
  <c r="Z19" i="2" s="1"/>
  <c r="X20" i="2"/>
  <c r="Z20" i="2" s="1"/>
  <c r="X21" i="2"/>
  <c r="Z21" i="2" s="1"/>
  <c r="X22" i="2"/>
  <c r="Z22" i="2" s="1"/>
  <c r="X23" i="2"/>
  <c r="Z23" i="2" s="1"/>
  <c r="X24" i="2"/>
  <c r="Z24" i="2" s="1"/>
  <c r="X25" i="2"/>
  <c r="Z25" i="2" s="1"/>
  <c r="X26" i="2"/>
  <c r="Z26" i="2" s="1"/>
  <c r="X7" i="2"/>
  <c r="Z7" i="2" s="1"/>
  <c r="AE7" i="2"/>
  <c r="W8" i="2"/>
  <c r="W9" i="2"/>
  <c r="Y9" i="2" s="1"/>
  <c r="W10" i="2"/>
  <c r="Y10" i="2" s="1"/>
  <c r="W11" i="2"/>
  <c r="Y11" i="2" s="1"/>
  <c r="W12" i="2"/>
  <c r="Y12" i="2" s="1"/>
  <c r="W13" i="2"/>
  <c r="Y13" i="2" s="1"/>
  <c r="W14" i="2"/>
  <c r="Y14" i="2" s="1"/>
  <c r="W15" i="2"/>
  <c r="Y15" i="2" s="1"/>
  <c r="W16" i="2"/>
  <c r="Y16" i="2" s="1"/>
  <c r="W17" i="2"/>
  <c r="Y17" i="2" s="1"/>
  <c r="W18" i="2"/>
  <c r="Y18" i="2" s="1"/>
  <c r="W19" i="2"/>
  <c r="Y19" i="2" s="1"/>
  <c r="W20" i="2"/>
  <c r="Y20" i="2" s="1"/>
  <c r="W21" i="2"/>
  <c r="Y21" i="2" s="1"/>
  <c r="W22" i="2"/>
  <c r="Y22" i="2" s="1"/>
  <c r="W23" i="2"/>
  <c r="Y23" i="2" s="1"/>
  <c r="W24" i="2"/>
  <c r="Y24" i="2" s="1"/>
  <c r="W25" i="2"/>
  <c r="Y25" i="2" s="1"/>
  <c r="W26" i="2"/>
  <c r="Y26" i="2" s="1"/>
  <c r="W7" i="2"/>
  <c r="Y7" i="2" s="1"/>
  <c r="K12" i="10" l="1"/>
  <c r="Y30" i="2"/>
  <c r="V30" i="2" s="1"/>
  <c r="AG30" i="2"/>
  <c r="AD30" i="2" s="1"/>
  <c r="AI24" i="2"/>
  <c r="AI20" i="2"/>
  <c r="AI16" i="2"/>
  <c r="AI21" i="2"/>
  <c r="AI19" i="2"/>
  <c r="AI25" i="2"/>
  <c r="AI23" i="2"/>
  <c r="AI17" i="2"/>
  <c r="AI11" i="2"/>
  <c r="AI9" i="2"/>
  <c r="AI26" i="2"/>
  <c r="AI22" i="2"/>
  <c r="AG22" i="2"/>
  <c r="Y8" i="2"/>
  <c r="Y29" i="2" s="1"/>
  <c r="Q8" i="2" s="1"/>
  <c r="AI18" i="2"/>
  <c r="AG26" i="2"/>
  <c r="AI7" i="2"/>
  <c r="AI14" i="2"/>
  <c r="AI10" i="2"/>
  <c r="AI13" i="2"/>
  <c r="AI15" i="2"/>
  <c r="AI12" i="2"/>
  <c r="AG7" i="2"/>
  <c r="AI8" i="2"/>
  <c r="AI154" i="2"/>
  <c r="AI155" i="2"/>
  <c r="AI151" i="2"/>
  <c r="AA137" i="2"/>
  <c r="AI153" i="2"/>
  <c r="AI152" i="2"/>
  <c r="AI137" i="2"/>
  <c r="AG138" i="2"/>
  <c r="AG142" i="2"/>
  <c r="S138" i="2" s="1"/>
  <c r="AI139" i="2"/>
  <c r="AA153" i="2"/>
  <c r="AG102" i="2"/>
  <c r="AA138" i="2"/>
  <c r="AA151" i="2"/>
  <c r="AA152" i="2"/>
  <c r="AI140" i="2"/>
  <c r="AG143" i="2" s="1"/>
  <c r="S137" i="2" s="1"/>
  <c r="Y142" i="2"/>
  <c r="AA154" i="2"/>
  <c r="AA155" i="2"/>
  <c r="AG141" i="2"/>
  <c r="AA141" i="2"/>
  <c r="AG129" i="2"/>
  <c r="AG131" i="2" s="1"/>
  <c r="AA139" i="2"/>
  <c r="Y143" i="2" s="1"/>
  <c r="AA140" i="2"/>
  <c r="Y131" i="2"/>
  <c r="AI43" i="2"/>
  <c r="AI39" i="2"/>
  <c r="AI42" i="2"/>
  <c r="AI38" i="2"/>
  <c r="AI41" i="2"/>
  <c r="AI37" i="2"/>
  <c r="AI44" i="2"/>
  <c r="AI40" i="2"/>
  <c r="AI36" i="2"/>
  <c r="AI35" i="2"/>
  <c r="AA24" i="2"/>
  <c r="AA20" i="2"/>
  <c r="AA16" i="2"/>
  <c r="AA12" i="2"/>
  <c r="AA8" i="2"/>
  <c r="AA26" i="2"/>
  <c r="AA22" i="2"/>
  <c r="AA18" i="2"/>
  <c r="AA14" i="2"/>
  <c r="AA10" i="2"/>
  <c r="AA55" i="2"/>
  <c r="AA54" i="2"/>
  <c r="AA53" i="2"/>
  <c r="AA56" i="2"/>
  <c r="AA23" i="2"/>
  <c r="AA15" i="2"/>
  <c r="AA25" i="2"/>
  <c r="AA17" i="2"/>
  <c r="AA9" i="2"/>
  <c r="AA7" i="2"/>
  <c r="AA19" i="2"/>
  <c r="AA11" i="2"/>
  <c r="AA21" i="2"/>
  <c r="AA13" i="2"/>
  <c r="AA41" i="2"/>
  <c r="AA44" i="2"/>
  <c r="AA40" i="2"/>
  <c r="AA42" i="2"/>
  <c r="AA38" i="2"/>
  <c r="AA37" i="2"/>
  <c r="AA43" i="2"/>
  <c r="Z36" i="2"/>
  <c r="AA36" i="2" s="1"/>
  <c r="AA35" i="2"/>
  <c r="AA39" i="2"/>
  <c r="T180" i="1"/>
  <c r="Y38" i="2"/>
  <c r="Y41" i="2"/>
  <c r="Y37" i="2"/>
  <c r="Y42" i="2"/>
  <c r="Y40" i="2"/>
  <c r="Y36" i="2"/>
  <c r="AG11" i="1"/>
  <c r="F11" i="1"/>
  <c r="AF145" i="1"/>
  <c r="AF50" i="1"/>
  <c r="C148" i="1"/>
  <c r="T147" i="1"/>
  <c r="T52" i="1"/>
  <c r="C189" i="1"/>
  <c r="AD68" i="2" s="1"/>
  <c r="AI68" i="2" s="1"/>
  <c r="C186" i="1"/>
  <c r="AD65" i="2" s="1"/>
  <c r="AI65" i="2" s="1"/>
  <c r="T185" i="1"/>
  <c r="C180" i="1"/>
  <c r="AD53" i="2" s="1"/>
  <c r="T177" i="1"/>
  <c r="AD130" i="2" s="1"/>
  <c r="AI130" i="2" s="1"/>
  <c r="T174" i="1"/>
  <c r="T173" i="1"/>
  <c r="AD126" i="2" s="1"/>
  <c r="T171" i="1"/>
  <c r="AD117" i="2" s="1"/>
  <c r="AI117" i="2" s="1"/>
  <c r="C169" i="1"/>
  <c r="T167" i="1"/>
  <c r="T168" i="1" s="1"/>
  <c r="T161" i="1"/>
  <c r="AD101" i="2" s="1"/>
  <c r="AI101" i="2" s="1"/>
  <c r="T155" i="1"/>
  <c r="AD89" i="2" s="1"/>
  <c r="AI89" i="2" s="1"/>
  <c r="T153" i="1"/>
  <c r="AD81" i="2" s="1"/>
  <c r="AI81" i="2" s="1"/>
  <c r="AC81" i="2" s="1"/>
  <c r="T151" i="1"/>
  <c r="T149" i="1"/>
  <c r="AD77" i="2" s="1"/>
  <c r="AG53" i="2" l="1"/>
  <c r="E1" i="10"/>
  <c r="AI77" i="2"/>
  <c r="AG29" i="2"/>
  <c r="AD29" i="2" s="1"/>
  <c r="AG27" i="2"/>
  <c r="AG28" i="2"/>
  <c r="AD28" i="2" s="1"/>
  <c r="AG5" i="2"/>
  <c r="Y28" i="2"/>
  <c r="Q7" i="2" s="1"/>
  <c r="Y27" i="2"/>
  <c r="S125" i="2"/>
  <c r="AD131" i="2"/>
  <c r="AG54" i="2"/>
  <c r="Y56" i="2"/>
  <c r="Y54" i="2"/>
  <c r="AG55" i="2"/>
  <c r="Y55" i="2"/>
  <c r="AG56" i="2"/>
  <c r="Y57" i="2"/>
  <c r="AH48" i="2"/>
  <c r="AG48" i="2" s="1"/>
  <c r="Q125" i="2"/>
  <c r="V131" i="2"/>
  <c r="Y53" i="2"/>
  <c r="AG57" i="2"/>
  <c r="AH45" i="2"/>
  <c r="AH47" i="2"/>
  <c r="AG47" i="2" s="1"/>
  <c r="AD47" i="2" s="1"/>
  <c r="AH46" i="2"/>
  <c r="Z48" i="2"/>
  <c r="Z47" i="2"/>
  <c r="Y47" i="2" s="1"/>
  <c r="Z45" i="2"/>
  <c r="Q138" i="2"/>
  <c r="V142" i="2"/>
  <c r="Q137" i="2"/>
  <c r="V143" i="2"/>
  <c r="AG144" i="2"/>
  <c r="S136" i="2" s="1"/>
  <c r="AD142" i="2"/>
  <c r="AD143" i="2"/>
  <c r="O137" i="2" s="1"/>
  <c r="C23" i="1" s="1"/>
  <c r="AG146" i="2"/>
  <c r="AG145" i="2"/>
  <c r="T175" i="1"/>
  <c r="AD127" i="2"/>
  <c r="T152" i="1"/>
  <c r="AD80" i="2" s="1"/>
  <c r="AI80" i="2" s="1"/>
  <c r="AC80" i="2" s="1"/>
  <c r="AD79" i="2"/>
  <c r="AI79" i="2" s="1"/>
  <c r="AC79" i="2" s="1"/>
  <c r="Y146" i="2"/>
  <c r="Y145" i="2"/>
  <c r="Y144" i="2"/>
  <c r="T181" i="1"/>
  <c r="AD139" i="2" s="1"/>
  <c r="AD138" i="2"/>
  <c r="T169" i="1"/>
  <c r="AD114" i="2"/>
  <c r="AI114" i="2" s="1"/>
  <c r="AD113" i="2"/>
  <c r="Z46" i="2"/>
  <c r="T150" i="1"/>
  <c r="C187" i="1"/>
  <c r="AD66" i="2" s="1"/>
  <c r="AI66" i="2" s="1"/>
  <c r="C149" i="1"/>
  <c r="C181" i="1"/>
  <c r="T186" i="1"/>
  <c r="AD151" i="2"/>
  <c r="T156" i="1"/>
  <c r="T162" i="1"/>
  <c r="AD102" i="2" s="1"/>
  <c r="AI102" i="2" s="1"/>
  <c r="AD7" i="2"/>
  <c r="C170" i="1"/>
  <c r="AD35" i="2"/>
  <c r="AI113" i="2" l="1"/>
  <c r="AC77" i="2"/>
  <c r="Q6" i="2"/>
  <c r="Q9" i="2" s="1"/>
  <c r="AD27" i="2"/>
  <c r="S7" i="2"/>
  <c r="V28" i="2"/>
  <c r="S8" i="2"/>
  <c r="S6" i="2"/>
  <c r="T182" i="1"/>
  <c r="AD140" i="2" s="1"/>
  <c r="O125" i="2"/>
  <c r="AG45" i="2"/>
  <c r="AD45" i="2" s="1"/>
  <c r="AG59" i="2"/>
  <c r="S53" i="2" s="1"/>
  <c r="Y60" i="2"/>
  <c r="V60" i="2" s="1"/>
  <c r="Y45" i="2"/>
  <c r="Y46" i="2" s="1"/>
  <c r="Y48" i="2"/>
  <c r="Q43" i="2" s="1"/>
  <c r="Y59" i="2"/>
  <c r="AG60" i="2"/>
  <c r="AD60" i="2" s="1"/>
  <c r="AG58" i="2"/>
  <c r="Y58" i="2"/>
  <c r="AD48" i="2"/>
  <c r="V27" i="2"/>
  <c r="Q42" i="2"/>
  <c r="O138" i="2"/>
  <c r="C28" i="1" s="1"/>
  <c r="V144" i="2"/>
  <c r="Q136" i="2"/>
  <c r="AD144" i="2"/>
  <c r="T176" i="1"/>
  <c r="AD128" i="2"/>
  <c r="AD78" i="2"/>
  <c r="AD85" i="2" s="1"/>
  <c r="T170" i="1"/>
  <c r="AD115" i="2"/>
  <c r="AI115" i="2" s="1"/>
  <c r="T157" i="1"/>
  <c r="AD91" i="2" s="1"/>
  <c r="AI91" i="2" s="1"/>
  <c r="AD90" i="2"/>
  <c r="AI90" i="2" s="1"/>
  <c r="C182" i="1"/>
  <c r="AD54" i="2"/>
  <c r="V29" i="2"/>
  <c r="C188" i="1"/>
  <c r="AD67" i="2" s="1"/>
  <c r="C150" i="1"/>
  <c r="AD9" i="2" s="1"/>
  <c r="AD8" i="2"/>
  <c r="T187" i="1"/>
  <c r="AD152" i="2"/>
  <c r="T183" i="1"/>
  <c r="AD141" i="2" s="1"/>
  <c r="AD147" i="2" s="1"/>
  <c r="AD136" i="2" s="1"/>
  <c r="T163" i="1"/>
  <c r="AD103" i="2" s="1"/>
  <c r="AD36" i="2"/>
  <c r="C171" i="1"/>
  <c r="AD37" i="2" s="1"/>
  <c r="AD73" i="2" l="1"/>
  <c r="AD64" i="2" s="1"/>
  <c r="AI67" i="2"/>
  <c r="AG71" i="2" s="1"/>
  <c r="AD71" i="2" s="1"/>
  <c r="T158" i="1"/>
  <c r="AD92" i="2" s="1"/>
  <c r="AI92" i="2" s="1"/>
  <c r="AI78" i="2"/>
  <c r="AI103" i="2"/>
  <c r="AD59" i="2"/>
  <c r="S34" i="2"/>
  <c r="AD58" i="2"/>
  <c r="S52" i="2"/>
  <c r="S11" i="2" s="1"/>
  <c r="O9" i="2"/>
  <c r="Q52" i="2"/>
  <c r="V58" i="2"/>
  <c r="Q53" i="2"/>
  <c r="V59" i="2"/>
  <c r="AG46" i="2"/>
  <c r="C151" i="1"/>
  <c r="C152" i="1" s="1"/>
  <c r="AD11" i="2" s="1"/>
  <c r="Q37" i="2"/>
  <c r="V45" i="2"/>
  <c r="V48" i="2"/>
  <c r="V47" i="2"/>
  <c r="Q34" i="2"/>
  <c r="AD129" i="2"/>
  <c r="AI129" i="2" s="1"/>
  <c r="AD116" i="2"/>
  <c r="AI116" i="2" s="1"/>
  <c r="AG118" i="2" s="1"/>
  <c r="T159" i="1"/>
  <c r="C183" i="1"/>
  <c r="AD55" i="2"/>
  <c r="AG70" i="2"/>
  <c r="S65" i="2" s="1"/>
  <c r="O7" i="2"/>
  <c r="T188" i="1"/>
  <c r="AD153" i="2"/>
  <c r="T164" i="1"/>
  <c r="AD104" i="2" s="1"/>
  <c r="AI104" i="2" s="1"/>
  <c r="C172" i="1"/>
  <c r="AD38" i="2" s="1"/>
  <c r="T84" i="1"/>
  <c r="T60" i="1"/>
  <c r="T54" i="1"/>
  <c r="T78" i="1"/>
  <c r="V126" i="2" s="1"/>
  <c r="C91" i="1"/>
  <c r="V65" i="2" s="1"/>
  <c r="AA65" i="2" s="1"/>
  <c r="T72" i="1"/>
  <c r="V113" i="2" s="1"/>
  <c r="AA113" i="2" s="1"/>
  <c r="T90" i="1"/>
  <c r="V151" i="2" s="1"/>
  <c r="C85" i="1"/>
  <c r="T66" i="1"/>
  <c r="V101" i="2" s="1"/>
  <c r="C74" i="1"/>
  <c r="V35" i="2" s="1"/>
  <c r="C53" i="1"/>
  <c r="N105" i="1"/>
  <c r="U106" i="1"/>
  <c r="O52" i="2" l="1"/>
  <c r="Q11" i="2"/>
  <c r="O11" i="2" s="1"/>
  <c r="AD118" i="2"/>
  <c r="S112" i="2" s="1"/>
  <c r="AG121" i="2"/>
  <c r="S114" i="2" s="1"/>
  <c r="AG119" i="2"/>
  <c r="S113" i="2" s="1"/>
  <c r="AD122" i="2"/>
  <c r="AG83" i="2"/>
  <c r="AD83" i="2" s="1"/>
  <c r="AG82" i="2"/>
  <c r="S76" i="2" s="1"/>
  <c r="AC78" i="2"/>
  <c r="AC82" i="2" s="1"/>
  <c r="C153" i="1"/>
  <c r="AD12" i="2" s="1"/>
  <c r="AD10" i="2"/>
  <c r="AA101" i="2"/>
  <c r="S37" i="2"/>
  <c r="AD46" i="2"/>
  <c r="V46" i="2"/>
  <c r="AD133" i="2"/>
  <c r="T178" i="1"/>
  <c r="T136" i="2" s="1"/>
  <c r="AD93" i="2"/>
  <c r="AI93" i="2" s="1"/>
  <c r="T55" i="1"/>
  <c r="T56" i="1" s="1"/>
  <c r="V79" i="2" s="1"/>
  <c r="AA79" i="2" s="1"/>
  <c r="V77" i="2"/>
  <c r="AA77" i="2" s="1"/>
  <c r="C184" i="1"/>
  <c r="AD57" i="2" s="1"/>
  <c r="AD56" i="2"/>
  <c r="AD70" i="2"/>
  <c r="AG69" i="2"/>
  <c r="AG72" i="2"/>
  <c r="AD72" i="2" s="1"/>
  <c r="O53" i="2"/>
  <c r="C54" i="1"/>
  <c r="V8" i="2" s="1"/>
  <c r="C92" i="1"/>
  <c r="T79" i="1"/>
  <c r="V127" i="2" s="1"/>
  <c r="C154" i="1"/>
  <c r="AD13" i="2" s="1"/>
  <c r="V89" i="2"/>
  <c r="V137" i="2"/>
  <c r="T189" i="1"/>
  <c r="AD154" i="2"/>
  <c r="T165" i="1"/>
  <c r="AD105" i="2" s="1"/>
  <c r="AI105" i="2" s="1"/>
  <c r="C86" i="1"/>
  <c r="V54" i="2" s="1"/>
  <c r="V53" i="2"/>
  <c r="C173" i="1"/>
  <c r="AD39" i="2" s="1"/>
  <c r="C75" i="1"/>
  <c r="T91" i="1"/>
  <c r="V152" i="2" s="1"/>
  <c r="V7" i="2"/>
  <c r="T67" i="1"/>
  <c r="T85" i="1"/>
  <c r="C50" i="1"/>
  <c r="C145" i="1"/>
  <c r="T73" i="1"/>
  <c r="T61" i="1"/>
  <c r="AG105" i="1"/>
  <c r="F105" i="1"/>
  <c r="AD119" i="2" l="1"/>
  <c r="AD121" i="2"/>
  <c r="AG120" i="2"/>
  <c r="AD120" i="2" s="1"/>
  <c r="S77" i="2"/>
  <c r="AG84" i="2"/>
  <c r="AD84" i="2" s="1"/>
  <c r="AD82" i="2"/>
  <c r="U77" i="2"/>
  <c r="S78" i="2"/>
  <c r="AG108" i="2"/>
  <c r="AD108" i="2" s="1"/>
  <c r="AG107" i="2"/>
  <c r="AG106" i="2"/>
  <c r="AG95" i="2"/>
  <c r="AG96" i="2"/>
  <c r="AD96" i="2" s="1"/>
  <c r="AG94" i="2"/>
  <c r="AD97" i="2"/>
  <c r="AD125" i="2"/>
  <c r="T172" i="1" s="1"/>
  <c r="T125" i="2" s="1"/>
  <c r="AG132" i="2"/>
  <c r="S126" i="2" s="1"/>
  <c r="AD61" i="2"/>
  <c r="AD52" i="2" s="1"/>
  <c r="T74" i="1"/>
  <c r="V115" i="2" s="1"/>
  <c r="AA115" i="2" s="1"/>
  <c r="V114" i="2"/>
  <c r="AA114" i="2" s="1"/>
  <c r="V102" i="2"/>
  <c r="V78" i="2"/>
  <c r="AD109" i="2"/>
  <c r="AA89" i="2"/>
  <c r="T57" i="1"/>
  <c r="V80" i="2" s="1"/>
  <c r="U79" i="2"/>
  <c r="T58" i="1"/>
  <c r="V81" i="2" s="1"/>
  <c r="S66" i="2"/>
  <c r="AD69" i="2"/>
  <c r="C185" i="1" s="1"/>
  <c r="T64" i="2" s="1"/>
  <c r="S64" i="2"/>
  <c r="AG73" i="2"/>
  <c r="V66" i="2"/>
  <c r="AA66" i="2" s="1"/>
  <c r="C155" i="1"/>
  <c r="AD14" i="2" s="1"/>
  <c r="C93" i="1"/>
  <c r="V67" i="2" s="1"/>
  <c r="AA67" i="2" s="1"/>
  <c r="T82" i="1"/>
  <c r="V130" i="2" s="1"/>
  <c r="AA130" i="2" s="1"/>
  <c r="T80" i="1"/>
  <c r="AD155" i="2"/>
  <c r="AG157" i="2" s="1"/>
  <c r="C87" i="1"/>
  <c r="V90" i="2"/>
  <c r="AA90" i="2" s="1"/>
  <c r="T62" i="1"/>
  <c r="T63" i="1" s="1"/>
  <c r="V92" i="2" s="1"/>
  <c r="AA92" i="2" s="1"/>
  <c r="T92" i="1"/>
  <c r="V153" i="2" s="1"/>
  <c r="T86" i="1"/>
  <c r="V139" i="2" s="1"/>
  <c r="V138" i="2"/>
  <c r="T68" i="1"/>
  <c r="C174" i="1"/>
  <c r="V36" i="2"/>
  <c r="C76" i="1"/>
  <c r="C77" i="1" s="1"/>
  <c r="C78" i="1" s="1"/>
  <c r="C79" i="1" s="1"/>
  <c r="C80" i="1" s="1"/>
  <c r="C81" i="1" s="1"/>
  <c r="C82" i="1" s="1"/>
  <c r="C89" i="1"/>
  <c r="C55" i="1"/>
  <c r="T93" i="1"/>
  <c r="V154" i="2" s="1"/>
  <c r="T75" i="1"/>
  <c r="AD76" i="2" l="1"/>
  <c r="T148" i="1" s="1"/>
  <c r="T76" i="2" s="1"/>
  <c r="AD112" i="2"/>
  <c r="T166" i="1" s="1"/>
  <c r="T112" i="2" s="1"/>
  <c r="AA78" i="2"/>
  <c r="U78" i="2" s="1"/>
  <c r="AA81" i="2"/>
  <c r="AA80" i="2"/>
  <c r="U80" i="2" s="1"/>
  <c r="AD106" i="2"/>
  <c r="AD100" i="2" s="1"/>
  <c r="S100" i="2"/>
  <c r="AD107" i="2"/>
  <c r="S101" i="2"/>
  <c r="AA102" i="2"/>
  <c r="AD94" i="2"/>
  <c r="S88" i="2"/>
  <c r="AD95" i="2"/>
  <c r="S89" i="2"/>
  <c r="AG97" i="2"/>
  <c r="AG159" i="2"/>
  <c r="C179" i="1"/>
  <c r="T52" i="2" s="1"/>
  <c r="S151" i="2"/>
  <c r="AD157" i="2"/>
  <c r="AG156" i="2"/>
  <c r="AG158" i="2"/>
  <c r="AD160" i="2"/>
  <c r="AG133" i="2"/>
  <c r="V128" i="2"/>
  <c r="T81" i="1"/>
  <c r="V129" i="2" s="1"/>
  <c r="AA129" i="2" s="1"/>
  <c r="T76" i="1"/>
  <c r="V116" i="2"/>
  <c r="AA116" i="2" s="1"/>
  <c r="V103" i="2"/>
  <c r="AA103" i="2" s="1"/>
  <c r="AG109" i="2"/>
  <c r="V85" i="2"/>
  <c r="C175" i="1"/>
  <c r="AD41" i="2" s="1"/>
  <c r="AD40" i="2"/>
  <c r="C156" i="1"/>
  <c r="AD15" i="2" s="1"/>
  <c r="C94" i="1"/>
  <c r="V68" i="2" s="1"/>
  <c r="V55" i="2"/>
  <c r="C88" i="1"/>
  <c r="V56" i="2" s="1"/>
  <c r="V91" i="2"/>
  <c r="T87" i="1"/>
  <c r="V140" i="2" s="1"/>
  <c r="T94" i="1"/>
  <c r="T69" i="1"/>
  <c r="V57" i="2"/>
  <c r="V37" i="2"/>
  <c r="C56" i="1"/>
  <c r="V9" i="2"/>
  <c r="T64" i="1"/>
  <c r="V93" i="2" s="1"/>
  <c r="V73" i="2" l="1"/>
  <c r="AA68" i="2"/>
  <c r="Y71" i="2" s="1"/>
  <c r="V71" i="2" s="1"/>
  <c r="Y82" i="2"/>
  <c r="Y83" i="2"/>
  <c r="Q77" i="2" s="1"/>
  <c r="O77" i="2" s="1"/>
  <c r="U81" i="2"/>
  <c r="U82" i="2" s="1"/>
  <c r="C176" i="1"/>
  <c r="C177" i="1" s="1"/>
  <c r="C157" i="1"/>
  <c r="AD16" i="2" s="1"/>
  <c r="AD88" i="2"/>
  <c r="T154" i="1" s="1"/>
  <c r="T88" i="2" s="1"/>
  <c r="Y95" i="2"/>
  <c r="S150" i="2"/>
  <c r="AD158" i="2"/>
  <c r="S152" i="2"/>
  <c r="AD156" i="2"/>
  <c r="V155" i="2"/>
  <c r="Y156" i="2" s="1"/>
  <c r="V133" i="2"/>
  <c r="T88" i="1"/>
  <c r="V141" i="2" s="1"/>
  <c r="V147" i="2" s="1"/>
  <c r="V136" i="2" s="1"/>
  <c r="V117" i="2"/>
  <c r="V104" i="2"/>
  <c r="T160" i="1"/>
  <c r="T100" i="2" s="1"/>
  <c r="T70" i="1"/>
  <c r="AA91" i="2"/>
  <c r="Y96" i="2" s="1"/>
  <c r="V96" i="2" s="1"/>
  <c r="V97" i="2"/>
  <c r="AA93" i="2"/>
  <c r="V61" i="2"/>
  <c r="V52" i="2" s="1"/>
  <c r="Y69" i="2"/>
  <c r="V38" i="2"/>
  <c r="C158" i="1"/>
  <c r="AD17" i="2" s="1"/>
  <c r="C57" i="1"/>
  <c r="C58" i="1" s="1"/>
  <c r="V10" i="2"/>
  <c r="AD42" i="2" l="1"/>
  <c r="Q64" i="2"/>
  <c r="O64" i="2" s="1"/>
  <c r="V69" i="2"/>
  <c r="Y84" i="2"/>
  <c r="V84" i="2" s="1"/>
  <c r="V82" i="2"/>
  <c r="V83" i="2"/>
  <c r="Q76" i="2"/>
  <c r="O76" i="2" s="1"/>
  <c r="N77" i="2" s="1"/>
  <c r="C17" i="1" s="1"/>
  <c r="V122" i="2"/>
  <c r="AA117" i="2"/>
  <c r="Q78" i="2"/>
  <c r="O78" i="2" s="1"/>
  <c r="AD17" i="1" s="1"/>
  <c r="AD150" i="2"/>
  <c r="T184" i="1" s="1"/>
  <c r="T150" i="2" s="1"/>
  <c r="Y94" i="2"/>
  <c r="V94" i="2" s="1"/>
  <c r="AA104" i="2"/>
  <c r="Q89" i="2"/>
  <c r="O89" i="2" s="1"/>
  <c r="V95" i="2"/>
  <c r="Y132" i="2"/>
  <c r="Q126" i="2" s="1"/>
  <c r="O126" i="2" s="1"/>
  <c r="V125" i="2"/>
  <c r="AD43" i="2"/>
  <c r="C178" i="1"/>
  <c r="AD44" i="2" s="1"/>
  <c r="V160" i="2"/>
  <c r="Y159" i="2"/>
  <c r="Y157" i="2"/>
  <c r="Y158" i="2"/>
  <c r="V105" i="2"/>
  <c r="AA105" i="2" s="1"/>
  <c r="Y72" i="2"/>
  <c r="Y70" i="2"/>
  <c r="V70" i="2" s="1"/>
  <c r="AD23" i="1"/>
  <c r="V39" i="2"/>
  <c r="C159" i="1"/>
  <c r="AD18" i="2" s="1"/>
  <c r="V11" i="2"/>
  <c r="AD28" i="1"/>
  <c r="V76" i="2" l="1"/>
  <c r="T53" i="1" s="1"/>
  <c r="R76" i="2" s="1"/>
  <c r="V64" i="2"/>
  <c r="Q66" i="2"/>
  <c r="O66" i="2" s="1"/>
  <c r="V72" i="2"/>
  <c r="Y133" i="2"/>
  <c r="Y119" i="2"/>
  <c r="Q113" i="2" s="1"/>
  <c r="Y118" i="2"/>
  <c r="Q112" i="2" s="1"/>
  <c r="O112" i="2" s="1"/>
  <c r="Y121" i="2"/>
  <c r="V88" i="2"/>
  <c r="Y106" i="2"/>
  <c r="Y107" i="2"/>
  <c r="Y108" i="2"/>
  <c r="V108" i="2" s="1"/>
  <c r="Y97" i="2"/>
  <c r="Q88" i="2"/>
  <c r="O88" i="2" s="1"/>
  <c r="AD49" i="2"/>
  <c r="AD34" i="2" s="1"/>
  <c r="V158" i="2"/>
  <c r="Q150" i="2"/>
  <c r="O150" i="2" s="1"/>
  <c r="C16" i="1" s="1"/>
  <c r="AD16" i="1" s="1"/>
  <c r="V157" i="2"/>
  <c r="Q151" i="2"/>
  <c r="O151" i="2" s="1"/>
  <c r="C22" i="1" s="1"/>
  <c r="AD22" i="1" s="1"/>
  <c r="V156" i="2"/>
  <c r="Q152" i="2"/>
  <c r="O152" i="2" s="1"/>
  <c r="C27" i="1" s="1"/>
  <c r="AD27" i="1" s="1"/>
  <c r="V109" i="2"/>
  <c r="T77" i="1"/>
  <c r="R125" i="2" s="1"/>
  <c r="O136" i="2"/>
  <c r="C18" i="1" s="1"/>
  <c r="C113" i="1"/>
  <c r="Y73" i="2"/>
  <c r="Q65" i="2"/>
  <c r="O65" i="2" s="1"/>
  <c r="V40" i="2"/>
  <c r="C83" i="1"/>
  <c r="C160" i="1"/>
  <c r="AD19" i="2" s="1"/>
  <c r="C59" i="1"/>
  <c r="V12" i="2"/>
  <c r="V121" i="2" l="1"/>
  <c r="Q114" i="2"/>
  <c r="O114" i="2" s="1"/>
  <c r="V119" i="2"/>
  <c r="O113" i="2"/>
  <c r="V118" i="2"/>
  <c r="Y120" i="2"/>
  <c r="V120" i="2" s="1"/>
  <c r="T59" i="1"/>
  <c r="R88" i="2" s="1"/>
  <c r="V150" i="2"/>
  <c r="V107" i="2"/>
  <c r="Q101" i="2"/>
  <c r="O101" i="2" s="1"/>
  <c r="C26" i="1" s="1"/>
  <c r="V106" i="2"/>
  <c r="Q100" i="2"/>
  <c r="O100" i="2" s="1"/>
  <c r="C21" i="1" s="1"/>
  <c r="C168" i="1"/>
  <c r="T34" i="2" s="1"/>
  <c r="C84" i="1"/>
  <c r="R52" i="2" s="1"/>
  <c r="Y109" i="2"/>
  <c r="C20" i="1"/>
  <c r="AD20" i="1" s="1"/>
  <c r="T83" i="1"/>
  <c r="R136" i="2" s="1"/>
  <c r="C25" i="1"/>
  <c r="AD25" i="1" s="1"/>
  <c r="AD18" i="1"/>
  <c r="V41" i="2"/>
  <c r="V44" i="2"/>
  <c r="C161" i="1"/>
  <c r="AD20" i="2" s="1"/>
  <c r="V13" i="2"/>
  <c r="C60" i="1"/>
  <c r="V112" i="2" l="1"/>
  <c r="T71" i="1" s="1"/>
  <c r="R112" i="2" s="1"/>
  <c r="V100" i="2"/>
  <c r="T65" i="1" s="1"/>
  <c r="R100" i="2" s="1"/>
  <c r="AD21" i="1"/>
  <c r="AG23" i="1" s="1"/>
  <c r="C118" i="1"/>
  <c r="AD118" i="1" s="1"/>
  <c r="C122" i="1"/>
  <c r="AD122" i="1" s="1"/>
  <c r="C117" i="1"/>
  <c r="AD117" i="1" s="1"/>
  <c r="C123" i="1"/>
  <c r="AD123" i="1" s="1"/>
  <c r="AD26" i="1"/>
  <c r="AG28" i="1" s="1"/>
  <c r="V42" i="2"/>
  <c r="C162" i="1"/>
  <c r="AD21" i="2" s="1"/>
  <c r="V14" i="2"/>
  <c r="C61" i="1"/>
  <c r="AG118" i="1" l="1"/>
  <c r="AG123" i="1"/>
  <c r="V43" i="2"/>
  <c r="C163" i="1"/>
  <c r="AD22" i="2" s="1"/>
  <c r="C62" i="1"/>
  <c r="V15" i="2"/>
  <c r="V49" i="2" l="1"/>
  <c r="V34" i="2" s="1"/>
  <c r="C164" i="1"/>
  <c r="AD23" i="2" s="1"/>
  <c r="V16" i="2"/>
  <c r="C63" i="1"/>
  <c r="C165" i="1" l="1"/>
  <c r="AD24" i="2" s="1"/>
  <c r="V17" i="2"/>
  <c r="C64" i="1"/>
  <c r="O37" i="2" l="1"/>
  <c r="O43" i="2"/>
  <c r="C73" i="1"/>
  <c r="O42" i="2"/>
  <c r="O34" i="2"/>
  <c r="C166" i="1"/>
  <c r="AD25" i="2" s="1"/>
  <c r="V18" i="2"/>
  <c r="C65" i="1"/>
  <c r="N42" i="2" l="1"/>
  <c r="N43" i="2" s="1"/>
  <c r="O36" i="2"/>
  <c r="O35" i="2"/>
  <c r="O38" i="2"/>
  <c r="O39" i="2"/>
  <c r="R34" i="2"/>
  <c r="C167" i="1"/>
  <c r="V19" i="2"/>
  <c r="C66" i="1"/>
  <c r="C67" i="1" s="1"/>
  <c r="C68" i="1" s="1"/>
  <c r="C69" i="1" s="1"/>
  <c r="C70" i="1" s="1"/>
  <c r="C71" i="1" s="1"/>
  <c r="C72" i="1" s="1"/>
  <c r="O41" i="2" l="1"/>
  <c r="AD112" i="1" s="1"/>
  <c r="O40" i="2"/>
  <c r="AD15" i="1" s="1"/>
  <c r="AD26" i="2"/>
  <c r="AD31" i="2" s="1"/>
  <c r="AD6" i="2" s="1"/>
  <c r="V20" i="2"/>
  <c r="C112" i="1" l="1"/>
  <c r="C15" i="1"/>
  <c r="C147" i="1"/>
  <c r="V21" i="2"/>
  <c r="S9" i="2" l="1"/>
  <c r="V22" i="2"/>
  <c r="V23" i="2" l="1"/>
  <c r="V24" i="2" l="1"/>
  <c r="V25" i="2" l="1"/>
  <c r="V26" i="2" l="1"/>
  <c r="V31" i="2" l="1"/>
  <c r="V6" i="2" s="1"/>
  <c r="T6" i="2"/>
  <c r="C52" i="1" l="1"/>
  <c r="O8" i="2" l="1"/>
  <c r="O6" i="2"/>
  <c r="O13" i="2" s="1"/>
  <c r="R6" i="2"/>
  <c r="C14" i="1" l="1"/>
  <c r="C111" i="1" s="1"/>
  <c r="AD111" i="1" s="1"/>
  <c r="AD14" i="1" l="1"/>
  <c r="C90" i="1"/>
  <c r="R64" i="2" s="1"/>
  <c r="T89" i="1"/>
  <c r="R150" i="2" s="1"/>
  <c r="AD113" i="1"/>
  <c r="AG113" i="1" s="1"/>
  <c r="AG124" i="1" s="1"/>
  <c r="AG18" i="1"/>
  <c r="AG29" i="1" s="1"/>
  <c r="O80" i="2"/>
  <c r="V17" i="1" s="1"/>
  <c r="V1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Bungy</author>
  </authors>
  <commentList>
    <comment ref="AD50" authorId="0" shapeId="0" xr:uid="{6CAFA1E8-7FDB-41A2-BEF1-D1C72075799F}">
      <text>
        <r>
          <rPr>
            <sz val="9"/>
            <color indexed="81"/>
            <rFont val="Tahoma"/>
            <family val="2"/>
          </rPr>
          <t xml:space="preserve">Enter Page Number </t>
        </r>
      </text>
    </comment>
    <comment ref="F112" authorId="0" shapeId="0" xr:uid="{9B9888AC-7954-4401-9741-C42D1ABC7E1C}">
      <text>
        <r>
          <rPr>
            <b/>
            <sz val="9"/>
            <color indexed="81"/>
            <rFont val="Tahoma"/>
            <family val="2"/>
          </rPr>
          <t xml:space="preserve">Bungy:
</t>
        </r>
        <r>
          <rPr>
            <sz val="9"/>
            <color indexed="81"/>
            <rFont val="Tahoma"/>
            <family val="2"/>
          </rPr>
          <t>Can happen when 
Full member is a Life Subscriber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Bungy</author>
  </authors>
  <commentList>
    <comment ref="AD50" authorId="0" shapeId="0" xr:uid="{FAAB4E23-026F-43F0-8A01-9C4D0AC1ACC8}">
      <text>
        <r>
          <rPr>
            <sz val="9"/>
            <color indexed="81"/>
            <rFont val="Tahoma"/>
            <family val="2"/>
          </rPr>
          <t xml:space="preserve">Enter Page Number </t>
        </r>
      </text>
    </comment>
  </commentList>
</comments>
</file>

<file path=xl/sharedStrings.xml><?xml version="1.0" encoding="utf-8"?>
<sst xmlns="http://schemas.openxmlformats.org/spreadsheetml/2006/main" count="1050" uniqueCount="373">
  <si>
    <t>Full Members</t>
  </si>
  <si>
    <t>@</t>
  </si>
  <si>
    <t>Full Member Couples</t>
  </si>
  <si>
    <t>Restricted Members to receive White Ensign Magazine</t>
  </si>
  <si>
    <r>
      <t>C.</t>
    </r>
    <r>
      <rPr>
        <b/>
        <sz val="7"/>
        <color rgb="FF000000"/>
        <rFont val="Times New Roman"/>
        <family val="1"/>
      </rPr>
      <t xml:space="preserve">     </t>
    </r>
    <r>
      <rPr>
        <b/>
        <sz val="12"/>
        <color rgb="FF000000"/>
        <rFont val="Arial"/>
        <family val="2"/>
      </rPr>
      <t>New members joining between 1 July and 31 October</t>
    </r>
  </si>
  <si>
    <t>Total Fees Payable</t>
  </si>
  <si>
    <t>National Account Details:</t>
  </si>
  <si>
    <t>Bank:</t>
  </si>
  <si>
    <t>Bendigo Bank</t>
  </si>
  <si>
    <t>Name:</t>
  </si>
  <si>
    <t>Naval Association of Australia</t>
  </si>
  <si>
    <t>BSB:</t>
  </si>
  <si>
    <t>633 000</t>
  </si>
  <si>
    <t>Account #:</t>
  </si>
  <si>
    <t>186 274 296</t>
  </si>
  <si>
    <t>Bank Deposit Date:</t>
  </si>
  <si>
    <r>
      <t>Overseas Members Additional WEM Postage 2018</t>
    </r>
    <r>
      <rPr>
        <b/>
        <sz val="10"/>
        <color rgb="FFFF0000"/>
        <rFont val="Calibri"/>
        <family val="2"/>
        <scheme val="minor"/>
      </rPr>
      <t>* (Not applicable for email delivery)</t>
    </r>
  </si>
  <si>
    <r>
      <t xml:space="preserve">Members with postal address in </t>
    </r>
    <r>
      <rPr>
        <sz val="10"/>
        <color rgb="FF000000"/>
        <rFont val="Calibri"/>
        <family val="2"/>
        <scheme val="minor"/>
      </rPr>
      <t>Asia-Pacific Area</t>
    </r>
    <r>
      <rPr>
        <b/>
        <sz val="10"/>
        <color rgb="FF000000"/>
        <rFont val="Calibri"/>
        <family val="2"/>
        <scheme val="minor"/>
      </rPr>
      <t xml:space="preserve"> </t>
    </r>
    <r>
      <rPr>
        <sz val="10"/>
        <color rgb="FF000000"/>
        <rFont val="Calibri"/>
        <family val="2"/>
        <scheme val="minor"/>
      </rPr>
      <t>ADD</t>
    </r>
    <r>
      <rPr>
        <b/>
        <sz val="10"/>
        <color rgb="FF000000"/>
        <rFont val="Calibri"/>
        <family val="2"/>
        <scheme val="minor"/>
      </rPr>
      <t xml:space="preserve">  </t>
    </r>
  </si>
  <si>
    <t>$14.40 for members at Sections A and B.</t>
  </si>
  <si>
    <t>$7.20 for members at Section C.</t>
  </si>
  <si>
    <r>
      <t xml:space="preserve">Members with postal address in the </t>
    </r>
    <r>
      <rPr>
        <sz val="10"/>
        <color rgb="FF000000"/>
        <rFont val="Calibri"/>
        <family val="2"/>
        <scheme val="minor"/>
      </rPr>
      <t>Rest of the World</t>
    </r>
    <r>
      <rPr>
        <b/>
        <sz val="10"/>
        <color rgb="FF000000"/>
        <rFont val="Calibri"/>
        <family val="2"/>
        <scheme val="minor"/>
      </rPr>
      <t xml:space="preserve"> </t>
    </r>
    <r>
      <rPr>
        <sz val="10"/>
        <color rgb="FF000000"/>
        <rFont val="Calibri"/>
        <family val="2"/>
        <scheme val="minor"/>
      </rPr>
      <t>ADD</t>
    </r>
    <r>
      <rPr>
        <b/>
        <sz val="10"/>
        <color rgb="FF000000"/>
        <rFont val="Calibri"/>
        <family val="2"/>
        <scheme val="minor"/>
      </rPr>
      <t xml:space="preserve"> </t>
    </r>
  </si>
  <si>
    <t>$22.60 for members at Sections A and B</t>
  </si>
  <si>
    <t>$11.30 for members at part C.</t>
  </si>
  <si>
    <r>
      <t>These additional charges are to be added to the National Capitation only for affected members</t>
    </r>
    <r>
      <rPr>
        <b/>
        <sz val="10"/>
        <color rgb="FF000000"/>
        <rFont val="Calibri"/>
        <family val="2"/>
        <scheme val="minor"/>
      </rPr>
      <t>.</t>
    </r>
  </si>
  <si>
    <t>*Australia Post Letter Rate &gt;50-250 g  15 November 2014 – Checked Dec 2021.</t>
  </si>
  <si>
    <t>Section Account Details:</t>
  </si>
  <si>
    <t>Section</t>
  </si>
  <si>
    <t>Sub-Section</t>
  </si>
  <si>
    <t>Sub-section Code</t>
  </si>
  <si>
    <t>Sub-section Report for the Month of</t>
  </si>
  <si>
    <t>DECEMBER</t>
  </si>
  <si>
    <t>PAYMENT OF MEMBERS’ SUBSCRIPTIONS TO NATIONAL COUNCIL</t>
  </si>
  <si>
    <t>PAYMENT OF MEMBERS’ SUBSCRIPTIONS TO SECTION COUNCIL</t>
  </si>
  <si>
    <t xml:space="preserve">Forward to </t>
  </si>
  <si>
    <t>National Membership Registrar NAA</t>
  </si>
  <si>
    <t>PO Box 5119</t>
  </si>
  <si>
    <t>Victoria Point QLD 4165</t>
  </si>
  <si>
    <t>Nationalmembershipregistrar@navalassoc.org.au</t>
  </si>
  <si>
    <t>Email Address</t>
  </si>
  <si>
    <t xml:space="preserve">Preferred Method </t>
  </si>
  <si>
    <t>Address:</t>
  </si>
  <si>
    <t>Suburb:</t>
  </si>
  <si>
    <t>NAVAL  ASSOCIATION  OF  AUSTRALIA</t>
  </si>
  <si>
    <t>Form 2A (To National Council)</t>
  </si>
  <si>
    <t>Form 2B (To State Council)</t>
  </si>
  <si>
    <t>Data Page</t>
  </si>
  <si>
    <t>Sections</t>
  </si>
  <si>
    <t>QLD</t>
  </si>
  <si>
    <t>NSW</t>
  </si>
  <si>
    <t>ACT</t>
  </si>
  <si>
    <t>VIC</t>
  </si>
  <si>
    <t>TAS</t>
  </si>
  <si>
    <t>SA</t>
  </si>
  <si>
    <t>WA</t>
  </si>
  <si>
    <t>JANUARY</t>
  </si>
  <si>
    <t>FEBRUARY</t>
  </si>
  <si>
    <t>MARCH</t>
  </si>
  <si>
    <t>APRIL</t>
  </si>
  <si>
    <t>MAY</t>
  </si>
  <si>
    <t>JUNE</t>
  </si>
  <si>
    <t>JULY</t>
  </si>
  <si>
    <t>AUGUST</t>
  </si>
  <si>
    <t>SEPTEMBER</t>
  </si>
  <si>
    <t>OCTOBER</t>
  </si>
  <si>
    <t>NOVEMBER</t>
  </si>
  <si>
    <t>Months</t>
  </si>
  <si>
    <t>A99</t>
  </si>
  <si>
    <t>N00</t>
  </si>
  <si>
    <t>NSW State Section</t>
  </si>
  <si>
    <t>N01</t>
  </si>
  <si>
    <t>BALLINA</t>
  </si>
  <si>
    <t>N03</t>
  </si>
  <si>
    <t>CENTRAL COAST</t>
  </si>
  <si>
    <t>N04</t>
  </si>
  <si>
    <t>CAMPBELLTOWN DISTRICT</t>
  </si>
  <si>
    <t>N05</t>
  </si>
  <si>
    <t>SYDNEY/COUNTRY</t>
  </si>
  <si>
    <t>N09</t>
  </si>
  <si>
    <t>GERRINGONG</t>
  </si>
  <si>
    <t>N10</t>
  </si>
  <si>
    <t>ILLAWARRA</t>
  </si>
  <si>
    <t>N11</t>
  </si>
  <si>
    <t>LISMORE-CASINO</t>
  </si>
  <si>
    <t>N13</t>
  </si>
  <si>
    <t>NAVAL RESERVE ASSOCIATION</t>
  </si>
  <si>
    <t>N14</t>
  </si>
  <si>
    <t>NAVAL HEALTH SERVICES.</t>
  </si>
  <si>
    <t>N15</t>
  </si>
  <si>
    <t>NEPEAN BLUE MOUNTAINS</t>
  </si>
  <si>
    <t>N16</t>
  </si>
  <si>
    <t>NEWCASTLE</t>
  </si>
  <si>
    <t>N18</t>
  </si>
  <si>
    <t>ORANGE</t>
  </si>
  <si>
    <t>N19</t>
  </si>
  <si>
    <t>PARRAMATTA MEMORIAL</t>
  </si>
  <si>
    <t>N20</t>
  </si>
  <si>
    <t>PORT MACQUARIE</t>
  </si>
  <si>
    <t>N22</t>
  </si>
  <si>
    <t>ROOTY HILL</t>
  </si>
  <si>
    <t>N23</t>
  </si>
  <si>
    <t>SHOALHAVEN</t>
  </si>
  <si>
    <t>N25</t>
  </si>
  <si>
    <t>TUGGERAH LAKES</t>
  </si>
  <si>
    <t>N32</t>
  </si>
  <si>
    <t>NIRIMBA (NSW)</t>
  </si>
  <si>
    <t>N36</t>
  </si>
  <si>
    <t>PORT STEPHENS</t>
  </si>
  <si>
    <t>Q00</t>
  </si>
  <si>
    <t>QLD State Section</t>
  </si>
  <si>
    <t>Q35</t>
  </si>
  <si>
    <t>BRIBIE ISLAND</t>
  </si>
  <si>
    <t>Q36</t>
  </si>
  <si>
    <t>BRISBANE</t>
  </si>
  <si>
    <t>Q39</t>
  </si>
  <si>
    <t>DARLING DOWNS</t>
  </si>
  <si>
    <t>Q41</t>
  </si>
  <si>
    <t>BUNDAMBA</t>
  </si>
  <si>
    <t>Q42</t>
  </si>
  <si>
    <t>Ipswich - West Moreton</t>
  </si>
  <si>
    <t>Q43</t>
  </si>
  <si>
    <t>LOGAN &amp; DISTRICT</t>
  </si>
  <si>
    <t>Q46</t>
  </si>
  <si>
    <t>TOWNSVILLE &amp; DISTRICT</t>
  </si>
  <si>
    <t>Q48</t>
  </si>
  <si>
    <t>PINE RIVERS</t>
  </si>
  <si>
    <t>Q49</t>
  </si>
  <si>
    <t>REDCLIFFE</t>
  </si>
  <si>
    <t>Q50</t>
  </si>
  <si>
    <t>SANDGATE</t>
  </si>
  <si>
    <t>Q51</t>
  </si>
  <si>
    <t>GOLD COAST</t>
  </si>
  <si>
    <t>Q52</t>
  </si>
  <si>
    <t>SUNSHINE COAST</t>
  </si>
  <si>
    <t>Q53</t>
  </si>
  <si>
    <t>NAVY WOMEN (WRANS-RAN) QLD</t>
  </si>
  <si>
    <t>Q54</t>
  </si>
  <si>
    <t>BAYSIDE</t>
  </si>
  <si>
    <t>Q55</t>
  </si>
  <si>
    <t>GREENBANK</t>
  </si>
  <si>
    <t>Q56</t>
  </si>
  <si>
    <t>CORAL COAST</t>
  </si>
  <si>
    <t>Q57</t>
  </si>
  <si>
    <t>CAPRICORNIA</t>
  </si>
  <si>
    <t>Q62</t>
  </si>
  <si>
    <t>MAROOCHY WATERS</t>
  </si>
  <si>
    <t>Q63</t>
  </si>
  <si>
    <t>eFLEET</t>
  </si>
  <si>
    <t>Q64</t>
  </si>
  <si>
    <t>STANTHORPE</t>
  </si>
  <si>
    <t>Q65</t>
  </si>
  <si>
    <t>BEENLEIGH and DISTRICT</t>
  </si>
  <si>
    <t>Q66</t>
  </si>
  <si>
    <t>FRASER COAST</t>
  </si>
  <si>
    <t>S00</t>
  </si>
  <si>
    <t>SA State Section</t>
  </si>
  <si>
    <t>S80</t>
  </si>
  <si>
    <t>ADELAIDE</t>
  </si>
  <si>
    <t>S81</t>
  </si>
  <si>
    <t>BEACHVALE</t>
  </si>
  <si>
    <t>S82</t>
  </si>
  <si>
    <t>ELIZABETH/SALISBURY</t>
  </si>
  <si>
    <t>S83</t>
  </si>
  <si>
    <t>MT.GAMBIER</t>
  </si>
  <si>
    <t>S84</t>
  </si>
  <si>
    <t>PORT ADELAIDE</t>
  </si>
  <si>
    <t>S86</t>
  </si>
  <si>
    <t>Riverland</t>
  </si>
  <si>
    <t>S88</t>
  </si>
  <si>
    <t>WHYALLA</t>
  </si>
  <si>
    <t>S89</t>
  </si>
  <si>
    <t>W.R.A.N.S. (SA)</t>
  </si>
  <si>
    <t>T00</t>
  </si>
  <si>
    <t>TAS State Section</t>
  </si>
  <si>
    <t>T71</t>
  </si>
  <si>
    <t>T72</t>
  </si>
  <si>
    <t>GEORGE TOWN</t>
  </si>
  <si>
    <t>T79</t>
  </si>
  <si>
    <t>LAUNCESTON SOUTH</t>
  </si>
  <si>
    <t>V00</t>
  </si>
  <si>
    <t>VIC State Section</t>
  </si>
  <si>
    <t>V58</t>
  </si>
  <si>
    <t>DANDENONG</t>
  </si>
  <si>
    <t>V59</t>
  </si>
  <si>
    <t>FOOTSCRAY</t>
  </si>
  <si>
    <t>V60</t>
  </si>
  <si>
    <t>FRANKSTON</t>
  </si>
  <si>
    <t>V61</t>
  </si>
  <si>
    <t>GEELONG</t>
  </si>
  <si>
    <t>V64</t>
  </si>
  <si>
    <t>MELBOURNE</t>
  </si>
  <si>
    <t>V65</t>
  </si>
  <si>
    <t>SUNRAYSIA</t>
  </si>
  <si>
    <t>V67</t>
  </si>
  <si>
    <t>SOUTH EASTERN</t>
  </si>
  <si>
    <t>V68</t>
  </si>
  <si>
    <t>BOX HILL &amp; DISTRICT</t>
  </si>
  <si>
    <t>V70</t>
  </si>
  <si>
    <t>EAST GIPPSLAND</t>
  </si>
  <si>
    <t>V71</t>
  </si>
  <si>
    <t>NAVY VIETNAM</t>
  </si>
  <si>
    <t>V72</t>
  </si>
  <si>
    <t>SOUTH WEST</t>
  </si>
  <si>
    <t>W00</t>
  </si>
  <si>
    <t>WA State Section</t>
  </si>
  <si>
    <t>W89</t>
  </si>
  <si>
    <t>GERALDTON (City of)</t>
  </si>
  <si>
    <t>W91</t>
  </si>
  <si>
    <t>ALBANY (City of)</t>
  </si>
  <si>
    <t>W93</t>
  </si>
  <si>
    <t>PERTH (City of)</t>
  </si>
  <si>
    <t>W97</t>
  </si>
  <si>
    <t>ROCKINGHAM (City of)</t>
  </si>
  <si>
    <t>W98</t>
  </si>
  <si>
    <t>MANDURAH (City of)</t>
  </si>
  <si>
    <t>W99</t>
  </si>
  <si>
    <t>PERTH NORTH</t>
  </si>
  <si>
    <t>Code</t>
  </si>
  <si>
    <t>Full Members ($10 + $5 Joining Fee)</t>
  </si>
  <si>
    <t>Full Member Couples ($15 + $10 Joining Fee)</t>
  </si>
  <si>
    <t>Full Members ($5 + $5 Joining Fee)</t>
  </si>
  <si>
    <t>Full Member Couples ($7.50 + $10 Joining Fee)</t>
  </si>
  <si>
    <r>
      <t>The preferred method of payment is a direct deposit into the National Account</t>
    </r>
    <r>
      <rPr>
        <i/>
        <sz val="10"/>
        <color rgb="FFFF0000"/>
        <rFont val="Calibri"/>
        <family val="2"/>
        <scheme val="minor"/>
      </rPr>
      <t>.</t>
    </r>
  </si>
  <si>
    <r>
      <t>The preferred method of payment is a direct deposit into the Section Account</t>
    </r>
    <r>
      <rPr>
        <i/>
        <sz val="10"/>
        <color theme="1"/>
        <rFont val="Calibri"/>
        <family val="2"/>
        <scheme val="minor"/>
      </rPr>
      <t>.</t>
    </r>
  </si>
  <si>
    <t>Page</t>
  </si>
  <si>
    <t>of</t>
  </si>
  <si>
    <t>Use Multiple pages if required</t>
  </si>
  <si>
    <t xml:space="preserve">Renewing Members </t>
  </si>
  <si>
    <t xml:space="preserve">Life Members </t>
  </si>
  <si>
    <t>Members in arrears - payments per year from 2012 onwards</t>
  </si>
  <si>
    <t>New Full Members</t>
  </si>
  <si>
    <r>
      <t>A.</t>
    </r>
    <r>
      <rPr>
        <b/>
        <sz val="7"/>
        <color rgb="FF000000"/>
        <rFont val="Times New Roman"/>
        <family val="1"/>
      </rPr>
      <t xml:space="preserve">     </t>
    </r>
    <r>
      <rPr>
        <b/>
        <sz val="12"/>
        <color rgb="FF000000"/>
        <rFont val="Arial"/>
        <family val="2"/>
      </rPr>
      <t>Members renewing membership</t>
    </r>
  </si>
  <si>
    <r>
      <rPr>
        <sz val="16"/>
        <color theme="1"/>
        <rFont val="Wingdings"/>
        <charset val="2"/>
      </rPr>
      <t>o</t>
    </r>
    <r>
      <rPr>
        <sz val="12"/>
        <color theme="1"/>
        <rFont val="Calibri"/>
        <family val="2"/>
        <scheme val="minor"/>
      </rPr>
      <t xml:space="preserve">  </t>
    </r>
    <r>
      <rPr>
        <sz val="11"/>
        <color theme="1"/>
        <rFont val="Calibri"/>
        <family val="2"/>
        <scheme val="minor"/>
      </rPr>
      <t>Copy of original bank receipt attached.</t>
    </r>
  </si>
  <si>
    <t>Overseas Members</t>
  </si>
  <si>
    <t>Sheet 1</t>
  </si>
  <si>
    <t>Sheet 2</t>
  </si>
  <si>
    <t>New Members</t>
  </si>
  <si>
    <t>Summary from the Form 3's</t>
  </si>
  <si>
    <t>Renewing Members</t>
  </si>
  <si>
    <t>Members in Arrears</t>
  </si>
  <si>
    <t>Resignations Received</t>
  </si>
  <si>
    <t>Financial Members Transferred</t>
  </si>
  <si>
    <t>Deaths Reported</t>
  </si>
  <si>
    <t>Life Members</t>
  </si>
  <si>
    <t>??</t>
  </si>
  <si>
    <t>?</t>
  </si>
  <si>
    <t>&lt;</t>
  </si>
  <si>
    <r>
      <t>A.</t>
    </r>
    <r>
      <rPr>
        <b/>
        <sz val="7"/>
        <color rgb="FF000000"/>
        <rFont val="Times New Roman"/>
        <family val="1"/>
      </rPr>
      <t xml:space="preserve">     </t>
    </r>
    <r>
      <rPr>
        <b/>
        <sz val="12"/>
        <color rgb="FF000000"/>
        <rFont val="Arial"/>
        <family val="2"/>
      </rPr>
      <t>Members renewing membership</t>
    </r>
    <r>
      <rPr>
        <sz val="9"/>
        <color rgb="FF000000"/>
        <rFont val="Arial"/>
        <family val="2"/>
      </rPr>
      <t xml:space="preserve"> </t>
    </r>
    <r>
      <rPr>
        <sz val="9"/>
        <color rgb="FFFF0000"/>
        <rFont val="Arial"/>
        <family val="2"/>
      </rPr>
      <t>(Only yellow fields are editable, Enter membership data into Form 3)</t>
    </r>
  </si>
  <si>
    <t>&lt;Pick a Sub-section&gt;</t>
  </si>
  <si>
    <t>&lt;Select Month&gt;</t>
  </si>
  <si>
    <t>Year</t>
  </si>
  <si>
    <t>&lt;Year?&gt;</t>
  </si>
  <si>
    <t>000</t>
  </si>
  <si>
    <t>National Council</t>
  </si>
  <si>
    <t>NAT</t>
  </si>
  <si>
    <t>Devonport / Ulverstone</t>
  </si>
  <si>
    <t>Surname</t>
  </si>
  <si>
    <t>Given Names</t>
  </si>
  <si>
    <t>Membership Type</t>
  </si>
  <si>
    <t>Social</t>
  </si>
  <si>
    <t>Full</t>
  </si>
  <si>
    <t>Partner</t>
  </si>
  <si>
    <t>Helen Lf</t>
  </si>
  <si>
    <t>Form 3 #1</t>
  </si>
  <si>
    <t>Form 3 #2</t>
  </si>
  <si>
    <t>Active Number of lines</t>
  </si>
  <si>
    <t>Other Members</t>
  </si>
  <si>
    <t>Already Paid</t>
  </si>
  <si>
    <t>Partners</t>
  </si>
  <si>
    <t>Full Member Coulpes</t>
  </si>
  <si>
    <t>$25 / $8</t>
  </si>
  <si>
    <t>Members</t>
  </si>
  <si>
    <t>Total FM</t>
  </si>
  <si>
    <t>Full Member Couples ($15) + Single Partners ($5)</t>
  </si>
  <si>
    <t>$15 / $5</t>
  </si>
  <si>
    <t>Full Member Couples ($17) + Individual Partners ($8)</t>
  </si>
  <si>
    <t>Full Member</t>
  </si>
  <si>
    <t>Discounted FM</t>
  </si>
  <si>
    <t>Unprotected data area. - Free Notes or Calculations</t>
  </si>
  <si>
    <t>SURNAME</t>
  </si>
  <si>
    <t>c</t>
  </si>
  <si>
    <t>d</t>
  </si>
  <si>
    <t>e</t>
  </si>
  <si>
    <t>g</t>
  </si>
  <si>
    <t>i</t>
  </si>
  <si>
    <t>X</t>
  </si>
  <si>
    <t>Formated data</t>
  </si>
  <si>
    <t>&lt;&lt;&lt;&lt;&lt;&lt;&lt;</t>
  </si>
  <si>
    <t>Validated Data - Members Names Table</t>
  </si>
  <si>
    <t>Club</t>
  </si>
  <si>
    <t>Positions</t>
  </si>
  <si>
    <t>Secretary</t>
  </si>
  <si>
    <t>Treasurer</t>
  </si>
  <si>
    <t>Secretary (Acting )</t>
  </si>
  <si>
    <t>Treasurer (Acting)</t>
  </si>
  <si>
    <t>Signature:</t>
  </si>
  <si>
    <t>Position:</t>
  </si>
  <si>
    <t>Date:</t>
  </si>
  <si>
    <r>
      <rPr>
        <sz val="16"/>
        <color theme="1"/>
        <rFont val="Wingdings"/>
        <charset val="2"/>
      </rPr>
      <t>o</t>
    </r>
    <r>
      <rPr>
        <sz val="12"/>
        <color theme="1"/>
        <rFont val="Calibri"/>
        <family val="2"/>
        <scheme val="minor"/>
      </rPr>
      <t xml:space="preserve">  </t>
    </r>
    <r>
      <rPr>
        <sz val="11"/>
        <color theme="1"/>
        <rFont val="Calibri"/>
        <family val="2"/>
        <scheme val="minor"/>
      </rPr>
      <t>Fees Deposited.</t>
    </r>
  </si>
  <si>
    <r>
      <rPr>
        <b/>
        <i/>
        <sz val="12"/>
        <color rgb="FFFF0000"/>
        <rFont val="Calibri"/>
        <family val="2"/>
        <scheme val="minor"/>
      </rPr>
      <t>OR</t>
    </r>
    <r>
      <rPr>
        <b/>
        <i/>
        <sz val="12"/>
        <color theme="1"/>
        <rFont val="Calibri"/>
        <family val="2"/>
        <scheme val="minor"/>
      </rPr>
      <t xml:space="preserve"> </t>
    </r>
    <r>
      <rPr>
        <i/>
        <sz val="12"/>
        <color theme="1"/>
        <rFont val="Calibri"/>
        <family val="2"/>
        <scheme val="minor"/>
      </rPr>
      <t>Cheque #</t>
    </r>
  </si>
  <si>
    <t>Validated Data - Signature Position</t>
  </si>
  <si>
    <t>Membership</t>
  </si>
  <si>
    <t>Associate</t>
  </si>
  <si>
    <t>Honourary</t>
  </si>
  <si>
    <t>Life Member</t>
  </si>
  <si>
    <t>Life Subscriber</t>
  </si>
  <si>
    <t>Membership Registrar</t>
  </si>
  <si>
    <t>Membership Registrar (Acting)</t>
  </si>
  <si>
    <r>
      <t>C.</t>
    </r>
    <r>
      <rPr>
        <b/>
        <sz val="7"/>
        <color rgb="FF000000"/>
        <rFont val="Times New Roman"/>
        <family val="1"/>
      </rPr>
      <t xml:space="preserve">     </t>
    </r>
    <r>
      <rPr>
        <b/>
        <sz val="12"/>
        <color rgb="FF000000"/>
        <rFont val="Arial"/>
        <family val="2"/>
      </rPr>
      <t>New members joining between 1 July and 31 October (D)</t>
    </r>
  </si>
  <si>
    <t>B.    New members joining between 1 November and 30 June the following year</t>
  </si>
  <si>
    <t>Paid Partner</t>
  </si>
  <si>
    <t>UnPaid Partner</t>
  </si>
  <si>
    <t>Others</t>
  </si>
  <si>
    <t>Members Tx'd</t>
  </si>
  <si>
    <t>Paid Full Couples</t>
  </si>
  <si>
    <t>UnPaid Full Couples</t>
  </si>
  <si>
    <t>Paid Partners</t>
  </si>
  <si>
    <t>Paying Full Members</t>
  </si>
  <si>
    <t>Error</t>
  </si>
  <si>
    <t>Sub-section to pay</t>
  </si>
  <si>
    <t>Paid by other Sub-section</t>
  </si>
  <si>
    <t>New Discounted  Members</t>
  </si>
  <si>
    <t>Full Members paying Fees</t>
  </si>
  <si>
    <t>New Discounted</t>
  </si>
  <si>
    <t>New Couples</t>
  </si>
  <si>
    <t>Discounted Couples</t>
  </si>
  <si>
    <t>Other</t>
  </si>
  <si>
    <t>New</t>
  </si>
  <si>
    <t>Discounted WEM</t>
  </si>
  <si>
    <t>New WEM</t>
  </si>
  <si>
    <t>Existing WEM</t>
  </si>
  <si>
    <t>Restricted (WEM)</t>
  </si>
  <si>
    <t>Existing</t>
  </si>
  <si>
    <t>Discount</t>
  </si>
  <si>
    <t>Financial members Transferred</t>
  </si>
  <si>
    <t>Discounted</t>
  </si>
  <si>
    <t>Other enteries</t>
  </si>
  <si>
    <t>Renewing Full Members</t>
  </si>
  <si>
    <t>Full Members already paid</t>
  </si>
  <si>
    <t>Non Paying Member enteries</t>
  </si>
  <si>
    <t>Life members paid by another SS</t>
  </si>
  <si>
    <t>Life Members being paid for</t>
  </si>
  <si>
    <t>Renewing Full Couples</t>
  </si>
  <si>
    <t>Renewing Partners</t>
  </si>
  <si>
    <t>New Discounted Members</t>
  </si>
  <si>
    <t>Discounted New Couples</t>
  </si>
  <si>
    <t>B.    New members joining between 1 November and 30 June the following year (N)</t>
  </si>
  <si>
    <t>New Paid members</t>
  </si>
  <si>
    <t>Blank Enteries</t>
  </si>
  <si>
    <t>Periods</t>
  </si>
  <si>
    <t>Partner members</t>
  </si>
  <si>
    <t>Paying Members</t>
  </si>
  <si>
    <t>Resgning members</t>
  </si>
  <si>
    <t xml:space="preserve">National Fees </t>
  </si>
  <si>
    <t>Section Fees</t>
  </si>
  <si>
    <t>Life member</t>
  </si>
  <si>
    <t>Check Count</t>
  </si>
  <si>
    <t>Crossed the Bar</t>
  </si>
  <si>
    <t>Date</t>
  </si>
  <si>
    <t>Overseas Members plus additional WEM Postage (below)</t>
  </si>
  <si>
    <t>Summary Check</t>
  </si>
  <si>
    <t/>
  </si>
  <si>
    <t>Report Printed - December, 01, 2022</t>
  </si>
  <si>
    <t>New Member Couples</t>
  </si>
  <si>
    <t>Restricted Members WEM</t>
  </si>
  <si>
    <t>Enter members data in this table only.</t>
  </si>
  <si>
    <t>Version 3.43 Nov 2022</t>
  </si>
  <si>
    <t>&lt;select&gt; Name</t>
  </si>
  <si>
    <t xml:space="preserve"> &lt;Select&gt; Name</t>
  </si>
  <si>
    <t>&lt;Select Position&gt;</t>
  </si>
  <si>
    <t>&lt;Date?&gt;</t>
  </si>
  <si>
    <t>Form 3 - &lt;Sub-section?&gt;, &lt;Code?&gt; - Report for &lt;Month?&gt;, &lt;Year?&gt;</t>
  </si>
  <si>
    <t>&lt;select&gt;</t>
  </si>
  <si>
    <t>&lt;Select&gt;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</si>
</sst>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164" formatCode="dd\ mmmm\ yyyy"/>
    <numFmt numFmtId="165" formatCode="0;\-0;;@"/>
    <numFmt numFmtId="166" formatCode="&quot;$&quot;#.00;\-&quot;$&quot;#.00;;@"/>
    <numFmt numFmtId="167" formatCode="&quot;$&quot;#,##0.00"/>
    <numFmt numFmtId="168" formatCode="dd\-mmm\-yy"/>
    <numFmt numFmtId="169" formatCode="00"/>
    <numFmt numFmtId="170" formatCode="dd\-mmm\-yy;@"/>
    <numFmt numFmtId="171" formatCode="mmm\ yy;@"/>
  </numFmts>
  <fonts count="69" x14ac:knownFonts="1">
    <font>
      <sz val="12"/>
      <color theme="1"/>
      <name val="Calibri"/>
      <family val="2"/>
      <scheme val="minor"/>
    </font>
    <font>
      <sz val="12"/>
      <color rgb="FFFF0000"/>
      <name val="Calibri"/>
      <family val="2"/>
      <scheme val="minor"/>
    </font>
    <font>
      <b/>
      <sz val="12"/>
      <color theme="1"/>
      <name val="Calibri"/>
      <family val="2"/>
      <scheme val="minor"/>
    </font>
    <font>
      <sz val="10"/>
      <color theme="1"/>
      <name val="Calibri"/>
      <family val="2"/>
      <scheme val="minor"/>
    </font>
    <font>
      <b/>
      <sz val="12"/>
      <color rgb="FF000000"/>
      <name val="Arial"/>
      <family val="2"/>
    </font>
    <font>
      <b/>
      <sz val="7"/>
      <color rgb="FF000000"/>
      <name val="Times New Roman"/>
      <family val="1"/>
    </font>
    <font>
      <sz val="10"/>
      <color rgb="FF000000"/>
      <name val="Arial"/>
      <family val="2"/>
    </font>
    <font>
      <sz val="9"/>
      <color rgb="FF000000"/>
      <name val="Arial"/>
      <family val="2"/>
    </font>
    <font>
      <b/>
      <i/>
      <sz val="10"/>
      <color theme="1"/>
      <name val="Calibri"/>
      <family val="2"/>
      <scheme val="minor"/>
    </font>
    <font>
      <i/>
      <sz val="10"/>
      <color theme="1"/>
      <name val="Calibri"/>
      <family val="2"/>
      <scheme val="minor"/>
    </font>
    <font>
      <b/>
      <sz val="10"/>
      <color theme="1"/>
      <name val="Calibri"/>
      <family val="2"/>
      <scheme val="minor"/>
    </font>
    <font>
      <sz val="8"/>
      <color theme="1"/>
      <name val="Calibri"/>
      <family val="2"/>
      <scheme val="minor"/>
    </font>
    <font>
      <b/>
      <i/>
      <sz val="12"/>
      <color theme="1"/>
      <name val="Calibri"/>
      <family val="2"/>
      <scheme val="minor"/>
    </font>
    <font>
      <i/>
      <sz val="12"/>
      <color theme="1"/>
      <name val="Calibri"/>
      <family val="2"/>
      <scheme val="minor"/>
    </font>
    <font>
      <sz val="12"/>
      <color theme="1"/>
      <name val="Wingdings"/>
      <charset val="2"/>
    </font>
    <font>
      <sz val="10"/>
      <color rgb="FF000000"/>
      <name val="Calibri"/>
      <family val="2"/>
      <scheme val="minor"/>
    </font>
    <font>
      <b/>
      <sz val="10"/>
      <color rgb="FF000000"/>
      <name val="Calibri"/>
      <family val="2"/>
      <scheme val="minor"/>
    </font>
    <font>
      <b/>
      <sz val="10"/>
      <color rgb="FFFF0000"/>
      <name val="Calibri"/>
      <family val="2"/>
      <scheme val="minor"/>
    </font>
    <font>
      <i/>
      <sz val="10"/>
      <color rgb="FFFF0000"/>
      <name val="Calibri"/>
      <family val="2"/>
      <scheme val="minor"/>
    </font>
    <font>
      <b/>
      <i/>
      <sz val="10"/>
      <color rgb="FFFF0000"/>
      <name val="Calibri"/>
      <family val="2"/>
      <scheme val="minor"/>
    </font>
    <font>
      <sz val="16"/>
      <color theme="1"/>
      <name val="Wingdings"/>
      <charset val="2"/>
    </font>
    <font>
      <b/>
      <i/>
      <sz val="10"/>
      <color rgb="FF000000"/>
      <name val="Calibri"/>
      <family val="2"/>
      <scheme val="minor"/>
    </font>
    <font>
      <b/>
      <sz val="8"/>
      <color theme="1"/>
      <name val="Calibri"/>
      <family val="2"/>
      <scheme val="minor"/>
    </font>
    <font>
      <b/>
      <sz val="9"/>
      <color theme="1"/>
      <name val="Calibri"/>
      <family val="2"/>
      <scheme val="minor"/>
    </font>
    <font>
      <b/>
      <sz val="15"/>
      <name val="Corbel"/>
      <family val="2"/>
    </font>
    <font>
      <b/>
      <sz val="12"/>
      <color rgb="FFFF0000"/>
      <name val="Calibri"/>
      <family val="2"/>
      <scheme val="minor"/>
    </font>
    <font>
      <u/>
      <sz val="12"/>
      <color theme="10"/>
      <name val="Calibri"/>
      <family val="2"/>
      <scheme val="minor"/>
    </font>
    <font>
      <b/>
      <sz val="10"/>
      <color rgb="FF000000"/>
      <name val="Corbel"/>
      <family val="2"/>
    </font>
    <font>
      <b/>
      <sz val="13"/>
      <color theme="1"/>
      <name val="Calibri"/>
      <family val="2"/>
      <scheme val="minor"/>
    </font>
    <font>
      <sz val="13"/>
      <color theme="1"/>
      <name val="Calibri"/>
      <family val="2"/>
      <scheme val="minor"/>
    </font>
    <font>
      <b/>
      <i/>
      <sz val="13"/>
      <color theme="1"/>
      <name val="Calibri"/>
      <family val="2"/>
      <scheme val="minor"/>
    </font>
    <font>
      <b/>
      <sz val="13"/>
      <color rgb="FFFF0000"/>
      <name val="Calibri"/>
      <family val="2"/>
      <scheme val="minor"/>
    </font>
    <font>
      <b/>
      <sz val="16"/>
      <color theme="1"/>
      <name val="Calibri"/>
      <family val="2"/>
      <scheme val="minor"/>
    </font>
    <font>
      <b/>
      <sz val="18"/>
      <color theme="1"/>
      <name val="Calibri"/>
      <family val="2"/>
      <scheme val="minor"/>
    </font>
    <font>
      <sz val="8"/>
      <name val="Calibri"/>
      <family val="2"/>
      <scheme val="minor"/>
    </font>
    <font>
      <b/>
      <sz val="16"/>
      <color rgb="FFFF0000"/>
      <name val="Calibri"/>
      <family val="2"/>
      <scheme val="minor"/>
    </font>
    <font>
      <b/>
      <sz val="11"/>
      <color theme="1"/>
      <name val="Calibri"/>
      <family val="2"/>
      <scheme val="minor"/>
    </font>
    <font>
      <sz val="11"/>
      <color theme="1"/>
      <name val="Calibri"/>
      <family val="2"/>
      <scheme val="minor"/>
    </font>
    <font>
      <b/>
      <sz val="10"/>
      <color rgb="FF000000"/>
      <name val="Arial"/>
      <family val="2"/>
    </font>
    <font>
      <sz val="9"/>
      <color theme="1"/>
      <name val="Calibri"/>
      <family val="2"/>
      <scheme val="minor"/>
    </font>
    <font>
      <sz val="7"/>
      <color theme="1"/>
      <name val="Calibri"/>
      <family val="2"/>
      <scheme val="minor"/>
    </font>
    <font>
      <sz val="9"/>
      <name val="Calibri"/>
      <family val="2"/>
      <scheme val="minor"/>
    </font>
    <font>
      <sz val="9"/>
      <color rgb="FFFF0000"/>
      <name val="Arial"/>
      <family val="2"/>
    </font>
    <font>
      <b/>
      <sz val="13"/>
      <name val="Calibri"/>
      <family val="2"/>
      <scheme val="minor"/>
    </font>
    <font>
      <b/>
      <sz val="8"/>
      <color theme="0"/>
      <name val="Calibri"/>
      <family val="2"/>
      <scheme val="minor"/>
    </font>
    <font>
      <b/>
      <sz val="10"/>
      <color theme="0"/>
      <name val="Calibri"/>
      <family val="2"/>
      <scheme val="minor"/>
    </font>
    <font>
      <sz val="13"/>
      <color rgb="FFFF0000"/>
      <name val="Calibri"/>
      <family val="2"/>
      <scheme val="minor"/>
    </font>
    <font>
      <sz val="10"/>
      <color indexed="8"/>
      <name val="Arial"/>
      <family val="2"/>
    </font>
    <font>
      <sz val="8"/>
      <color rgb="FF0070C0"/>
      <name val="Calibri"/>
      <family val="2"/>
    </font>
    <font>
      <sz val="8"/>
      <color rgb="FF0070C0"/>
      <name val="Calibri"/>
      <family val="2"/>
      <scheme val="minor"/>
    </font>
    <font>
      <sz val="9"/>
      <color rgb="FFFFFF00"/>
      <name val="Calibri"/>
      <family val="2"/>
      <scheme val="minor"/>
    </font>
    <font>
      <sz val="9"/>
      <color indexed="81"/>
      <name val="Tahoma"/>
      <family val="2"/>
    </font>
    <font>
      <b/>
      <sz val="9"/>
      <color indexed="81"/>
      <name val="Tahoma"/>
      <family val="2"/>
    </font>
    <font>
      <b/>
      <sz val="11"/>
      <color theme="0"/>
      <name val="Calibri"/>
      <family val="2"/>
    </font>
    <font>
      <sz val="8"/>
      <color theme="0"/>
      <name val="Calibri"/>
      <family val="2"/>
    </font>
    <font>
      <b/>
      <sz val="12"/>
      <color rgb="FF0070C0"/>
      <name val="Calibri"/>
      <family val="2"/>
      <scheme val="minor"/>
    </font>
    <font>
      <b/>
      <sz val="12"/>
      <color theme="1" tint="0.249977111117893"/>
      <name val="Calibri"/>
      <family val="2"/>
      <scheme val="minor"/>
    </font>
    <font>
      <b/>
      <i/>
      <sz val="12"/>
      <color rgb="FFFF0000"/>
      <name val="Calibri"/>
      <family val="2"/>
      <scheme val="minor"/>
    </font>
    <font>
      <b/>
      <sz val="11"/>
      <color theme="1" tint="0.249977111117893"/>
      <name val="Calibri"/>
      <family val="2"/>
      <scheme val="minor"/>
    </font>
    <font>
      <sz val="12"/>
      <color theme="4" tint="-0.249977111117893"/>
      <name val="Calibri"/>
      <family val="2"/>
      <scheme val="minor"/>
    </font>
    <font>
      <sz val="8"/>
      <color theme="4" tint="-0.249977111117893"/>
      <name val="Calibri"/>
      <family val="2"/>
      <scheme val="minor"/>
    </font>
    <font>
      <sz val="9"/>
      <color theme="5" tint="0.79998168889431442"/>
      <name val="Calibri"/>
      <family val="2"/>
      <scheme val="minor"/>
    </font>
    <font>
      <b/>
      <sz val="12"/>
      <color theme="1"/>
      <name val="Arial Narrow"/>
      <family val="2"/>
    </font>
    <font>
      <sz val="12"/>
      <color theme="1"/>
      <name val="Arial Narrow"/>
      <family val="2"/>
    </font>
    <font>
      <b/>
      <sz val="9"/>
      <color rgb="FFFF0000"/>
      <name val="Calibri"/>
      <family val="2"/>
      <scheme val="minor"/>
    </font>
    <font>
      <sz val="8"/>
      <color theme="2" tint="-0.499984740745262"/>
      <name val="Calibri"/>
      <family val="2"/>
      <scheme val="minor"/>
    </font>
    <font>
      <b/>
      <sz val="9"/>
      <color rgb="FFFF0000"/>
      <name val="Calibri"/>
      <family val="2"/>
    </font>
    <font>
      <sz val="11"/>
      <color rgb="FF000000"/>
      <name val="Arial Narrow"/>
      <family val="2"/>
    </font>
    <font>
      <sz val="11"/>
      <color theme="1"/>
      <name val="Arial Narrow"/>
      <family val="2"/>
    </font>
  </fonts>
  <fills count="19">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FFFFCC"/>
        <bgColor indexed="64"/>
      </patternFill>
    </fill>
    <fill>
      <patternFill patternType="solid">
        <fgColor theme="9" tint="-0.249977111117893"/>
        <bgColor auto="1"/>
      </patternFill>
    </fill>
    <fill>
      <patternFill patternType="solid">
        <fgColor rgb="FFFFFFFF"/>
        <bgColor indexed="64"/>
      </patternFill>
    </fill>
    <fill>
      <patternFill patternType="solid">
        <fgColor rgb="FF0070C0"/>
        <bgColor indexed="64"/>
      </patternFill>
    </fill>
    <fill>
      <patternFill patternType="solid">
        <fgColor rgb="FF92D050"/>
        <bgColor indexed="64"/>
      </patternFill>
    </fill>
    <fill>
      <patternFill patternType="solid">
        <fgColor rgb="FF00B0F0"/>
        <bgColor indexed="64"/>
      </patternFill>
    </fill>
    <fill>
      <patternFill patternType="solid">
        <fgColor rgb="FFC00000"/>
        <bgColor indexed="64"/>
      </patternFill>
    </fill>
    <fill>
      <patternFill patternType="solid">
        <fgColor theme="1"/>
        <bgColor indexed="0"/>
      </patternFill>
    </fill>
    <fill>
      <patternFill patternType="solid">
        <fgColor rgb="FFFFFFD9"/>
        <bgColor indexed="64"/>
      </patternFill>
    </fill>
    <fill>
      <patternFill patternType="solid">
        <fgColor theme="5" tint="0.39997558519241921"/>
        <bgColor indexed="64"/>
      </patternFill>
    </fill>
    <fill>
      <patternFill patternType="solid">
        <fgColor rgb="FFFFFF66"/>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79998168889431442"/>
        <bgColor indexed="64"/>
      </patternFill>
    </fill>
  </fills>
  <borders count="102">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thin">
        <color indexed="64"/>
      </bottom>
      <diagonal/>
    </border>
    <border>
      <left/>
      <right/>
      <top style="thin">
        <color auto="1"/>
      </top>
      <bottom style="thin">
        <color auto="1"/>
      </bottom>
      <diagonal/>
    </border>
    <border>
      <left style="medium">
        <color indexed="64"/>
      </left>
      <right style="thin">
        <color indexed="64"/>
      </right>
      <top style="thin">
        <color indexed="64"/>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rgb="FFFF0000"/>
      </left>
      <right style="medium">
        <color rgb="FFFF0000"/>
      </right>
      <top style="thin">
        <color rgb="FFFF0000"/>
      </top>
      <bottom style="thin">
        <color rgb="FFFF0000"/>
      </bottom>
      <diagonal/>
    </border>
    <border>
      <left style="medium">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medium">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top style="hair">
        <color indexed="64"/>
      </top>
      <bottom style="hair">
        <color indexed="64"/>
      </bottom>
      <diagonal/>
    </border>
    <border>
      <left style="medium">
        <color rgb="FFFF0000"/>
      </left>
      <right style="medium">
        <color rgb="FFFF0000"/>
      </right>
      <top/>
      <bottom style="thin">
        <color rgb="FFFF0000"/>
      </bottom>
      <diagonal/>
    </border>
    <border>
      <left style="medium">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
      <left style="medium">
        <color indexed="64"/>
      </left>
      <right style="thin">
        <color indexed="8"/>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s>
  <cellStyleXfs count="3">
    <xf numFmtId="0" fontId="0" fillId="0" borderId="0"/>
    <xf numFmtId="0" fontId="26" fillId="0" borderId="0" applyNumberFormat="0" applyFill="0" applyBorder="0" applyAlignment="0" applyProtection="0"/>
    <xf numFmtId="0" fontId="47" fillId="0" borderId="0"/>
  </cellStyleXfs>
  <cellXfs count="475">
    <xf numFmtId="0" fontId="0" fillId="0" borderId="0" xfId="0"/>
    <xf numFmtId="0" fontId="0" fillId="0" borderId="0" xfId="0" applyAlignment="1">
      <alignment horizontal="right"/>
    </xf>
    <xf numFmtId="0" fontId="0" fillId="0" borderId="0" xfId="0" applyAlignment="1">
      <alignment horizontal="center"/>
    </xf>
    <xf numFmtId="0" fontId="11" fillId="0" borderId="0" xfId="0" applyFont="1"/>
    <xf numFmtId="14" fontId="0" fillId="0" borderId="0" xfId="0" applyNumberFormat="1"/>
    <xf numFmtId="22" fontId="0" fillId="0" borderId="0" xfId="0" applyNumberFormat="1"/>
    <xf numFmtId="0" fontId="11" fillId="0" borderId="0" xfId="0" applyFont="1" applyAlignment="1">
      <alignment horizontal="left"/>
    </xf>
    <xf numFmtId="0" fontId="11" fillId="0" borderId="0" xfId="0" applyFont="1" applyAlignment="1">
      <alignment horizont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0" fontId="32" fillId="0" borderId="0" xfId="0" applyFont="1" applyAlignment="1">
      <alignment vertical="center"/>
    </xf>
    <xf numFmtId="0" fontId="3" fillId="0" borderId="0" xfId="0" applyFont="1"/>
    <xf numFmtId="0" fontId="0" fillId="4" borderId="9" xfId="0" applyFill="1" applyBorder="1" applyAlignment="1" applyProtection="1">
      <alignment horizontal="center" vertical="center"/>
      <protection locked="0"/>
    </xf>
    <xf numFmtId="0" fontId="39" fillId="0" borderId="3" xfId="0" applyFont="1" applyBorder="1"/>
    <xf numFmtId="0" fontId="39" fillId="0" borderId="4" xfId="0" applyFont="1" applyBorder="1"/>
    <xf numFmtId="0" fontId="0" fillId="5" borderId="0" xfId="0" applyFill="1"/>
    <xf numFmtId="0" fontId="32" fillId="5" borderId="0" xfId="0" applyFont="1" applyFill="1" applyAlignment="1">
      <alignment vertical="center"/>
    </xf>
    <xf numFmtId="0" fontId="3" fillId="5" borderId="0" xfId="0" applyFont="1" applyFill="1"/>
    <xf numFmtId="0" fontId="0" fillId="0" borderId="0" xfId="0" applyProtection="1">
      <protection hidden="1"/>
    </xf>
    <xf numFmtId="0" fontId="0" fillId="0" borderId="0" xfId="0" applyAlignment="1" applyProtection="1">
      <alignment horizontal="left"/>
      <protection hidden="1"/>
    </xf>
    <xf numFmtId="0" fontId="16" fillId="0" borderId="0" xfId="0" applyFont="1" applyAlignment="1" applyProtection="1">
      <alignment horizontal="left" vertical="center"/>
      <protection hidden="1"/>
    </xf>
    <xf numFmtId="0" fontId="3" fillId="0" borderId="0" xfId="0" applyFont="1" applyAlignment="1" applyProtection="1">
      <alignment horizontal="left"/>
      <protection hidden="1"/>
    </xf>
    <xf numFmtId="0" fontId="10" fillId="0" borderId="0" xfId="0" applyFont="1" applyAlignment="1" applyProtection="1">
      <alignment horizontal="left"/>
      <protection hidden="1"/>
    </xf>
    <xf numFmtId="0" fontId="16" fillId="0" borderId="0" xfId="0" applyFont="1" applyAlignment="1" applyProtection="1">
      <alignment horizontal="left"/>
      <protection hidden="1"/>
    </xf>
    <xf numFmtId="0" fontId="27" fillId="0" borderId="0" xfId="0" applyFont="1" applyAlignment="1" applyProtection="1">
      <alignment horizontal="left" vertical="center"/>
      <protection hidden="1"/>
    </xf>
    <xf numFmtId="0" fontId="6" fillId="0" borderId="0" xfId="0" applyFont="1" applyAlignment="1" applyProtection="1">
      <alignment horizontal="left" vertical="center" wrapText="1"/>
      <protection hidden="1"/>
    </xf>
    <xf numFmtId="0" fontId="3" fillId="0" borderId="0" xfId="0" applyFont="1" applyAlignment="1" applyProtection="1">
      <alignment horizontal="left" wrapText="1"/>
      <protection hidden="1"/>
    </xf>
    <xf numFmtId="0" fontId="26" fillId="0" borderId="0" xfId="1" applyAlignment="1" applyProtection="1">
      <alignment horizontal="left" vertical="center"/>
      <protection hidden="1"/>
    </xf>
    <xf numFmtId="0" fontId="9" fillId="0" borderId="0" xfId="0" applyFont="1" applyAlignment="1" applyProtection="1">
      <alignment horizontal="left" vertical="center"/>
      <protection hidden="1"/>
    </xf>
    <xf numFmtId="0" fontId="10" fillId="0" borderId="0" xfId="0" applyFont="1" applyAlignment="1" applyProtection="1">
      <alignment horizontal="left" vertical="center"/>
      <protection hidden="1"/>
    </xf>
    <xf numFmtId="0" fontId="23" fillId="0" borderId="0" xfId="0" applyFont="1" applyAlignment="1" applyProtection="1">
      <alignment horizontal="left"/>
      <protection hidden="1"/>
    </xf>
    <xf numFmtId="0" fontId="0" fillId="0" borderId="16" xfId="0" applyBorder="1" applyAlignment="1" applyProtection="1">
      <alignment horizontal="left"/>
      <protection hidden="1"/>
    </xf>
    <xf numFmtId="0" fontId="0" fillId="0" borderId="8" xfId="0" applyBorder="1" applyAlignment="1" applyProtection="1">
      <alignment horizontal="left"/>
      <protection hidden="1"/>
    </xf>
    <xf numFmtId="0" fontId="0" fillId="0" borderId="0" xfId="0" applyAlignment="1" applyProtection="1">
      <alignment horizontal="left" vertical="center"/>
      <protection hidden="1"/>
    </xf>
    <xf numFmtId="0" fontId="0" fillId="0" borderId="2" xfId="0" applyBorder="1" applyAlignment="1" applyProtection="1">
      <alignment horizontal="left"/>
      <protection hidden="1"/>
    </xf>
    <xf numFmtId="0" fontId="0" fillId="0" borderId="0" xfId="0" applyAlignment="1" applyProtection="1">
      <alignment horizontal="center" vertical="center"/>
      <protection hidden="1"/>
    </xf>
    <xf numFmtId="0" fontId="32" fillId="0" borderId="0" xfId="0" applyFont="1" applyAlignment="1" applyProtection="1">
      <alignment horizontal="left" vertical="center"/>
      <protection hidden="1"/>
    </xf>
    <xf numFmtId="0" fontId="35" fillId="0" borderId="0" xfId="0" applyFont="1" applyAlignment="1" applyProtection="1">
      <alignment horizontal="left" vertical="center"/>
      <protection hidden="1"/>
    </xf>
    <xf numFmtId="0" fontId="3" fillId="0" borderId="20" xfId="0" applyFont="1" applyBorder="1" applyAlignment="1" applyProtection="1">
      <alignment horizontal="left"/>
      <protection hidden="1"/>
    </xf>
    <xf numFmtId="0" fontId="3" fillId="0" borderId="21" xfId="0" applyFont="1" applyBorder="1" applyAlignment="1" applyProtection="1">
      <alignment horizontal="left"/>
      <protection hidden="1"/>
    </xf>
    <xf numFmtId="0" fontId="0" fillId="0" borderId="21" xfId="0" applyBorder="1" applyAlignment="1" applyProtection="1">
      <alignment horizontal="left"/>
      <protection hidden="1"/>
    </xf>
    <xf numFmtId="0" fontId="32" fillId="0" borderId="0" xfId="0" applyFont="1" applyAlignment="1" applyProtection="1">
      <alignment vertical="center"/>
      <protection hidden="1"/>
    </xf>
    <xf numFmtId="0" fontId="0" fillId="0" borderId="22" xfId="0" applyBorder="1" applyAlignment="1" applyProtection="1">
      <alignment horizontal="left"/>
      <protection hidden="1"/>
    </xf>
    <xf numFmtId="0" fontId="3" fillId="0" borderId="0" xfId="0" applyFont="1" applyProtection="1">
      <protection hidden="1"/>
    </xf>
    <xf numFmtId="0" fontId="22" fillId="0" borderId="0" xfId="0" applyFont="1" applyAlignment="1" applyProtection="1">
      <alignment horizontal="right"/>
      <protection hidden="1"/>
    </xf>
    <xf numFmtId="0" fontId="0" fillId="0" borderId="23" xfId="0" applyBorder="1" applyAlignment="1" applyProtection="1">
      <alignment horizontal="left"/>
      <protection hidden="1"/>
    </xf>
    <xf numFmtId="0" fontId="0" fillId="0" borderId="25" xfId="0" applyBorder="1" applyAlignment="1" applyProtection="1">
      <alignment horizontal="left"/>
      <protection hidden="1"/>
    </xf>
    <xf numFmtId="0" fontId="0" fillId="0" borderId="24" xfId="0" applyBorder="1" applyAlignment="1" applyProtection="1">
      <alignment horizontal="left"/>
      <protection hidden="1"/>
    </xf>
    <xf numFmtId="0" fontId="29" fillId="0" borderId="10" xfId="0" applyFont="1" applyBorder="1" applyAlignment="1" applyProtection="1">
      <alignment horizontal="left" vertical="center"/>
      <protection hidden="1"/>
    </xf>
    <xf numFmtId="0" fontId="29" fillId="0" borderId="18" xfId="0" applyFont="1" applyBorder="1" applyAlignment="1" applyProtection="1">
      <alignment horizontal="left" vertical="center"/>
      <protection hidden="1"/>
    </xf>
    <xf numFmtId="0" fontId="29" fillId="0" borderId="11" xfId="0" applyFont="1" applyBorder="1" applyAlignment="1" applyProtection="1">
      <alignment horizontal="left" vertical="center"/>
      <protection hidden="1"/>
    </xf>
    <xf numFmtId="0" fontId="0" fillId="6" borderId="9" xfId="0" applyFill="1" applyBorder="1" applyAlignment="1" applyProtection="1">
      <alignment horizontal="center" vertical="center"/>
      <protection hidden="1"/>
    </xf>
    <xf numFmtId="0" fontId="22" fillId="0" borderId="0" xfId="0" applyFont="1" applyAlignment="1">
      <alignment horizontal="center" vertical="center"/>
    </xf>
    <xf numFmtId="0" fontId="45" fillId="7" borderId="0" xfId="0" applyFont="1" applyFill="1" applyAlignment="1">
      <alignment horizontal="center" vertical="center"/>
    </xf>
    <xf numFmtId="0" fontId="11" fillId="0" borderId="9" xfId="0" applyFont="1" applyBorder="1"/>
    <xf numFmtId="0" fontId="11" fillId="4" borderId="9" xfId="0" applyFont="1" applyFill="1" applyBorder="1"/>
    <xf numFmtId="0" fontId="44" fillId="7" borderId="9" xfId="0" applyFont="1" applyFill="1" applyBorder="1" applyAlignment="1">
      <alignment horizontal="center" vertical="center"/>
    </xf>
    <xf numFmtId="0" fontId="11" fillId="0" borderId="9" xfId="0" applyFont="1" applyBorder="1" applyAlignment="1">
      <alignment horizontal="center" vertical="center"/>
    </xf>
    <xf numFmtId="0" fontId="11" fillId="0" borderId="9" xfId="0" applyFont="1" applyBorder="1" applyAlignment="1">
      <alignment horizontal="center"/>
    </xf>
    <xf numFmtId="0" fontId="16" fillId="0" borderId="37" xfId="0" applyFont="1" applyBorder="1" applyAlignment="1" applyProtection="1">
      <alignment horizontal="center" vertical="center"/>
      <protection hidden="1"/>
    </xf>
    <xf numFmtId="0" fontId="16" fillId="0" borderId="40" xfId="0" applyFont="1" applyBorder="1" applyAlignment="1" applyProtection="1">
      <alignment horizontal="center" vertical="center"/>
      <protection hidden="1"/>
    </xf>
    <xf numFmtId="0" fontId="16" fillId="0" borderId="46" xfId="0" applyFont="1" applyBorder="1" applyAlignment="1" applyProtection="1">
      <alignment horizontal="center" vertical="center"/>
      <protection hidden="1"/>
    </xf>
    <xf numFmtId="0" fontId="39" fillId="0" borderId="0" xfId="0" applyFont="1"/>
    <xf numFmtId="0" fontId="39" fillId="0" borderId="9" xfId="0" applyFont="1" applyBorder="1"/>
    <xf numFmtId="0" fontId="39" fillId="0" borderId="48" xfId="0" applyFont="1" applyBorder="1"/>
    <xf numFmtId="0" fontId="39" fillId="0" borderId="0" xfId="0" applyFont="1" applyAlignment="1">
      <alignment horizontal="center" vertical="center"/>
    </xf>
    <xf numFmtId="0" fontId="39" fillId="0" borderId="48" xfId="0" applyFont="1" applyBorder="1" applyAlignment="1">
      <alignment horizontal="center" vertical="center"/>
    </xf>
    <xf numFmtId="0" fontId="39" fillId="0" borderId="9" xfId="0" applyFont="1" applyBorder="1" applyAlignment="1">
      <alignment horizontal="center"/>
    </xf>
    <xf numFmtId="0" fontId="39" fillId="0" borderId="9" xfId="0" applyFont="1" applyBorder="1" applyAlignment="1">
      <alignment horizontal="center" vertical="center"/>
    </xf>
    <xf numFmtId="0" fontId="39" fillId="3" borderId="14" xfId="0" applyFont="1" applyFill="1" applyBorder="1" applyAlignment="1">
      <alignment horizontal="right"/>
    </xf>
    <xf numFmtId="0" fontId="39" fillId="3" borderId="6" xfId="0" applyFont="1" applyFill="1" applyBorder="1" applyAlignment="1">
      <alignment horizontal="right"/>
    </xf>
    <xf numFmtId="0" fontId="39" fillId="3" borderId="64" xfId="0" applyFont="1" applyFill="1" applyBorder="1"/>
    <xf numFmtId="0" fontId="39" fillId="3" borderId="0" xfId="0" applyFont="1" applyFill="1"/>
    <xf numFmtId="167" fontId="39" fillId="3" borderId="7" xfId="0" applyNumberFormat="1" applyFont="1" applyFill="1" applyBorder="1" applyAlignment="1">
      <alignment horizontal="right"/>
    </xf>
    <xf numFmtId="0" fontId="39" fillId="3" borderId="28" xfId="0" applyFont="1" applyFill="1" applyBorder="1" applyAlignment="1">
      <alignment horizontal="right"/>
    </xf>
    <xf numFmtId="0" fontId="0" fillId="0" borderId="51" xfId="0" applyBorder="1" applyProtection="1">
      <protection hidden="1"/>
    </xf>
    <xf numFmtId="0" fontId="55" fillId="0" borderId="0" xfId="0" applyFont="1" applyAlignment="1" applyProtection="1">
      <alignment horizontal="center" vertical="center"/>
      <protection hidden="1"/>
    </xf>
    <xf numFmtId="0" fontId="0" fillId="0" borderId="0" xfId="0" applyAlignment="1" applyProtection="1">
      <alignment horizontal="center"/>
      <protection hidden="1"/>
    </xf>
    <xf numFmtId="0" fontId="55" fillId="0" borderId="0" xfId="0" applyFont="1"/>
    <xf numFmtId="0" fontId="49" fillId="0" borderId="0" xfId="0" applyFont="1"/>
    <xf numFmtId="0" fontId="48" fillId="4" borderId="52" xfId="2" applyFont="1" applyFill="1" applyBorder="1" applyProtection="1">
      <protection locked="0"/>
    </xf>
    <xf numFmtId="0" fontId="48" fillId="4" borderId="53" xfId="2" applyFont="1" applyFill="1" applyBorder="1" applyProtection="1">
      <protection locked="0"/>
    </xf>
    <xf numFmtId="0" fontId="48" fillId="4" borderId="54" xfId="2" applyFont="1" applyFill="1" applyBorder="1" applyProtection="1">
      <protection locked="0"/>
    </xf>
    <xf numFmtId="0" fontId="48" fillId="4" borderId="55" xfId="2" applyFont="1" applyFill="1" applyBorder="1" applyProtection="1">
      <protection locked="0"/>
    </xf>
    <xf numFmtId="0" fontId="0" fillId="12" borderId="9" xfId="0" applyFill="1" applyBorder="1" applyAlignment="1" applyProtection="1">
      <alignment horizontal="center" vertical="center"/>
      <protection locked="0"/>
    </xf>
    <xf numFmtId="0" fontId="2" fillId="12" borderId="20" xfId="0" applyFont="1" applyFill="1" applyBorder="1" applyProtection="1">
      <protection hidden="1"/>
    </xf>
    <xf numFmtId="0" fontId="0" fillId="12" borderId="68" xfId="0" applyFill="1" applyBorder="1" applyProtection="1">
      <protection hidden="1"/>
    </xf>
    <xf numFmtId="0" fontId="0" fillId="12" borderId="69" xfId="0" applyFill="1" applyBorder="1" applyProtection="1">
      <protection hidden="1"/>
    </xf>
    <xf numFmtId="0" fontId="2" fillId="12" borderId="68" xfId="0" applyFont="1" applyFill="1" applyBorder="1" applyProtection="1">
      <protection hidden="1"/>
    </xf>
    <xf numFmtId="0" fontId="3" fillId="8" borderId="19" xfId="0" applyFont="1" applyFill="1" applyBorder="1" applyAlignment="1">
      <alignment horizontal="center" vertical="center"/>
    </xf>
    <xf numFmtId="0" fontId="50" fillId="7" borderId="32" xfId="0" applyFont="1" applyFill="1" applyBorder="1" applyAlignment="1">
      <alignment horizontal="center" vertical="center"/>
    </xf>
    <xf numFmtId="0" fontId="50" fillId="7" borderId="76" xfId="0" applyFont="1" applyFill="1" applyBorder="1"/>
    <xf numFmtId="0" fontId="39" fillId="0" borderId="77" xfId="0" applyFont="1" applyBorder="1" applyAlignment="1">
      <alignment horizontal="center" vertical="center"/>
    </xf>
    <xf numFmtId="0" fontId="39" fillId="13" borderId="78" xfId="0" applyFont="1" applyFill="1" applyBorder="1" applyAlignment="1">
      <alignment horizontal="center" vertical="center"/>
    </xf>
    <xf numFmtId="0" fontId="39" fillId="13" borderId="79" xfId="0" applyFont="1" applyFill="1" applyBorder="1" applyAlignment="1">
      <alignment horizontal="center" vertical="center"/>
    </xf>
    <xf numFmtId="0" fontId="39" fillId="13" borderId="19" xfId="0" applyFont="1" applyFill="1" applyBorder="1" applyAlignment="1">
      <alignment horizontal="center" vertical="center"/>
    </xf>
    <xf numFmtId="0" fontId="39" fillId="13" borderId="31" xfId="0" applyFont="1" applyFill="1" applyBorder="1" applyAlignment="1">
      <alignment horizontal="center" vertical="center"/>
    </xf>
    <xf numFmtId="0" fontId="39" fillId="13" borderId="32" xfId="0" applyFont="1" applyFill="1" applyBorder="1" applyAlignment="1">
      <alignment horizontal="center" vertical="center"/>
    </xf>
    <xf numFmtId="0" fontId="39" fillId="13" borderId="33" xfId="0" applyFont="1" applyFill="1" applyBorder="1" applyAlignment="1">
      <alignment horizontal="center" vertical="center"/>
    </xf>
    <xf numFmtId="0" fontId="39" fillId="0" borderId="56" xfId="0" applyFont="1" applyBorder="1"/>
    <xf numFmtId="0" fontId="3" fillId="8" borderId="78" xfId="0" applyFont="1" applyFill="1" applyBorder="1" applyAlignment="1">
      <alignment horizontal="center" vertical="center"/>
    </xf>
    <xf numFmtId="0" fontId="3" fillId="8" borderId="79" xfId="0" applyFont="1" applyFill="1" applyBorder="1"/>
    <xf numFmtId="0" fontId="3" fillId="8" borderId="31" xfId="0" applyFont="1" applyFill="1" applyBorder="1"/>
    <xf numFmtId="0" fontId="50" fillId="7" borderId="33" xfId="0" applyFont="1" applyFill="1" applyBorder="1"/>
    <xf numFmtId="0" fontId="39" fillId="0" borderId="56" xfId="0" applyFont="1" applyBorder="1" applyAlignment="1">
      <alignment horizontal="center" vertical="center"/>
    </xf>
    <xf numFmtId="0" fontId="39" fillId="0" borderId="5" xfId="0" applyFont="1" applyBorder="1"/>
    <xf numFmtId="0" fontId="39" fillId="0" borderId="80" xfId="0" applyFont="1" applyBorder="1"/>
    <xf numFmtId="0" fontId="39" fillId="0" borderId="80" xfId="0" applyFont="1" applyBorder="1" applyAlignment="1">
      <alignment horizontal="center" vertical="center"/>
    </xf>
    <xf numFmtId="0" fontId="39" fillId="0" borderId="79" xfId="0" applyFont="1" applyBorder="1"/>
    <xf numFmtId="0" fontId="39" fillId="0" borderId="76" xfId="0" applyFont="1" applyBorder="1"/>
    <xf numFmtId="0" fontId="39" fillId="0" borderId="76" xfId="0" applyFont="1" applyBorder="1" applyAlignment="1">
      <alignment horizontal="center" vertical="center"/>
    </xf>
    <xf numFmtId="0" fontId="39" fillId="0" borderId="79" xfId="0" applyFont="1" applyBorder="1" applyAlignment="1">
      <alignment horizontal="center" vertical="center"/>
    </xf>
    <xf numFmtId="0" fontId="39" fillId="0" borderId="31" xfId="0" applyFont="1" applyBorder="1" applyAlignment="1">
      <alignment horizontal="center" vertical="center"/>
    </xf>
    <xf numFmtId="0" fontId="39" fillId="0" borderId="33" xfId="0" applyFont="1" applyBorder="1" applyAlignment="1">
      <alignment horizontal="center" vertical="center"/>
    </xf>
    <xf numFmtId="0" fontId="3" fillId="8" borderId="80" xfId="0" applyFont="1" applyFill="1" applyBorder="1"/>
    <xf numFmtId="0" fontId="39" fillId="13" borderId="29" xfId="0" applyFont="1" applyFill="1" applyBorder="1" applyAlignment="1">
      <alignment horizontal="center" vertical="center"/>
    </xf>
    <xf numFmtId="0" fontId="39" fillId="13" borderId="30" xfId="0" applyFont="1" applyFill="1" applyBorder="1" applyAlignment="1">
      <alignment horizontal="center" vertical="center"/>
    </xf>
    <xf numFmtId="0" fontId="39" fillId="0" borderId="10" xfId="0" applyFont="1" applyBorder="1" applyAlignment="1">
      <alignment horizontal="center" vertical="center"/>
    </xf>
    <xf numFmtId="0" fontId="39" fillId="13" borderId="59" xfId="0" applyFont="1" applyFill="1" applyBorder="1" applyAlignment="1">
      <alignment horizontal="center" vertical="center"/>
    </xf>
    <xf numFmtId="0" fontId="3" fillId="8" borderId="30" xfId="0" applyFont="1" applyFill="1" applyBorder="1"/>
    <xf numFmtId="0" fontId="39" fillId="0" borderId="78" xfId="0" applyFont="1" applyBorder="1" applyAlignment="1">
      <alignment horizontal="center" vertical="center"/>
    </xf>
    <xf numFmtId="0" fontId="39" fillId="0" borderId="19" xfId="0" applyFont="1" applyBorder="1" applyAlignment="1">
      <alignment horizontal="center" vertical="center"/>
    </xf>
    <xf numFmtId="0" fontId="39" fillId="0" borderId="32" xfId="0" applyFont="1" applyBorder="1" applyAlignment="1">
      <alignment horizontal="center" vertical="center"/>
    </xf>
    <xf numFmtId="0" fontId="3" fillId="8" borderId="29" xfId="0" applyFont="1" applyFill="1" applyBorder="1" applyAlignment="1">
      <alignment horizontal="center" vertical="center"/>
    </xf>
    <xf numFmtId="0" fontId="3" fillId="8" borderId="81" xfId="0" applyFont="1" applyFill="1" applyBorder="1"/>
    <xf numFmtId="0" fontId="39" fillId="13" borderId="61" xfId="0" applyFont="1" applyFill="1" applyBorder="1" applyAlignment="1">
      <alignment horizontal="center" vertical="center"/>
    </xf>
    <xf numFmtId="0" fontId="39" fillId="13" borderId="82" xfId="0" applyFont="1" applyFill="1" applyBorder="1" applyAlignment="1">
      <alignment horizontal="center" vertical="center"/>
    </xf>
    <xf numFmtId="0" fontId="39" fillId="3" borderId="7" xfId="0" applyFont="1" applyFill="1" applyBorder="1" applyAlignment="1">
      <alignment horizontal="right"/>
    </xf>
    <xf numFmtId="0" fontId="39" fillId="3" borderId="63" xfId="0" applyFont="1" applyFill="1" applyBorder="1" applyAlignment="1">
      <alignment horizontal="right"/>
    </xf>
    <xf numFmtId="0" fontId="39" fillId="3" borderId="64" xfId="0" applyFont="1" applyFill="1" applyBorder="1" applyAlignment="1">
      <alignment horizontal="right"/>
    </xf>
    <xf numFmtId="0" fontId="50" fillId="10" borderId="62" xfId="0" applyFont="1" applyFill="1" applyBorder="1" applyAlignment="1">
      <alignment horizontal="center" vertical="center"/>
    </xf>
    <xf numFmtId="0" fontId="50" fillId="10" borderId="63" xfId="0" applyFont="1" applyFill="1" applyBorder="1" applyAlignment="1">
      <alignment horizontal="center" vertical="center"/>
    </xf>
    <xf numFmtId="0" fontId="39" fillId="3" borderId="63" xfId="0" applyFont="1" applyFill="1" applyBorder="1"/>
    <xf numFmtId="0" fontId="39" fillId="3" borderId="8" xfId="0" applyFont="1" applyFill="1" applyBorder="1"/>
    <xf numFmtId="0" fontId="39" fillId="3" borderId="0" xfId="0" applyFont="1" applyFill="1" applyAlignment="1">
      <alignment horizontal="right"/>
    </xf>
    <xf numFmtId="0" fontId="39" fillId="0" borderId="0" xfId="0" applyFont="1" applyAlignment="1">
      <alignment horizontal="left" vertical="center"/>
    </xf>
    <xf numFmtId="0" fontId="39" fillId="0" borderId="56" xfId="0" applyFont="1" applyBorder="1" applyAlignment="1">
      <alignment horizontal="center"/>
    </xf>
    <xf numFmtId="0" fontId="50" fillId="7" borderId="61" xfId="0" applyFont="1" applyFill="1" applyBorder="1" applyAlignment="1">
      <alignment horizontal="center" vertical="center"/>
    </xf>
    <xf numFmtId="0" fontId="50" fillId="7" borderId="81" xfId="0" applyFont="1" applyFill="1" applyBorder="1"/>
    <xf numFmtId="0" fontId="50" fillId="10" borderId="64" xfId="0" applyFont="1" applyFill="1" applyBorder="1" applyAlignment="1">
      <alignment horizontal="center" vertical="center"/>
    </xf>
    <xf numFmtId="0" fontId="39" fillId="3" borderId="1" xfId="0" applyFont="1" applyFill="1" applyBorder="1"/>
    <xf numFmtId="0" fontId="39" fillId="3" borderId="2" xfId="0" applyFont="1" applyFill="1" applyBorder="1"/>
    <xf numFmtId="0" fontId="39" fillId="3" borderId="15" xfId="0" applyFont="1" applyFill="1" applyBorder="1"/>
    <xf numFmtId="0" fontId="50" fillId="10" borderId="8" xfId="0" applyFont="1" applyFill="1" applyBorder="1" applyAlignment="1">
      <alignment horizontal="center"/>
    </xf>
    <xf numFmtId="0" fontId="50" fillId="10" borderId="62" xfId="0" applyFont="1" applyFill="1" applyBorder="1" applyAlignment="1">
      <alignment horizontal="center"/>
    </xf>
    <xf numFmtId="0" fontId="50" fillId="10" borderId="64" xfId="0" applyFont="1" applyFill="1" applyBorder="1" applyAlignment="1">
      <alignment horizontal="center"/>
    </xf>
    <xf numFmtId="0" fontId="50" fillId="10" borderId="63" xfId="0" applyFont="1" applyFill="1" applyBorder="1" applyAlignment="1">
      <alignment horizontal="center"/>
    </xf>
    <xf numFmtId="0" fontId="11" fillId="0" borderId="9" xfId="0" quotePrefix="1" applyFont="1" applyBorder="1" applyAlignment="1">
      <alignment horizontal="center"/>
    </xf>
    <xf numFmtId="0" fontId="44" fillId="7" borderId="9" xfId="0" applyFont="1" applyFill="1" applyBorder="1" applyAlignment="1">
      <alignment horizontal="center"/>
    </xf>
    <xf numFmtId="0" fontId="39" fillId="3" borderId="61" xfId="0" applyFont="1" applyFill="1" applyBorder="1" applyAlignment="1">
      <alignment horizontal="right"/>
    </xf>
    <xf numFmtId="0" fontId="50" fillId="10" borderId="16" xfId="0" applyFont="1" applyFill="1" applyBorder="1" applyAlignment="1">
      <alignment horizontal="center"/>
    </xf>
    <xf numFmtId="0" fontId="50" fillId="10" borderId="2" xfId="0" applyFont="1" applyFill="1" applyBorder="1" applyAlignment="1">
      <alignment horizontal="center"/>
    </xf>
    <xf numFmtId="0" fontId="39" fillId="3" borderId="63" xfId="0" applyFont="1" applyFill="1" applyBorder="1" applyAlignment="1">
      <alignment horizontal="right" vertical="center"/>
    </xf>
    <xf numFmtId="0" fontId="39" fillId="3" borderId="64" xfId="0" applyFont="1" applyFill="1" applyBorder="1" applyAlignment="1">
      <alignment horizontal="right" vertical="center"/>
    </xf>
    <xf numFmtId="0" fontId="23" fillId="3" borderId="14" xfId="0" applyFont="1" applyFill="1" applyBorder="1" applyAlignment="1">
      <alignment horizontal="right"/>
    </xf>
    <xf numFmtId="0" fontId="23" fillId="3" borderId="6" xfId="0" applyFont="1" applyFill="1" applyBorder="1"/>
    <xf numFmtId="0" fontId="23" fillId="3" borderId="62" xfId="0" applyFont="1" applyFill="1" applyBorder="1" applyAlignment="1">
      <alignment horizontal="right" vertical="center"/>
    </xf>
    <xf numFmtId="0" fontId="23" fillId="3" borderId="6" xfId="0" applyFont="1" applyFill="1" applyBorder="1" applyAlignment="1">
      <alignment horizontal="right"/>
    </xf>
    <xf numFmtId="0" fontId="39" fillId="0" borderId="80" xfId="0" applyFont="1" applyBorder="1" applyAlignment="1">
      <alignment horizontal="center"/>
    </xf>
    <xf numFmtId="0" fontId="39" fillId="0" borderId="27" xfId="0" applyFont="1" applyBorder="1" applyAlignment="1">
      <alignment horizontal="center" vertical="center"/>
    </xf>
    <xf numFmtId="0" fontId="39" fillId="0" borderId="76" xfId="0" applyFont="1" applyBorder="1" applyAlignment="1">
      <alignment horizontal="center"/>
    </xf>
    <xf numFmtId="0" fontId="41" fillId="3" borderId="82" xfId="0" applyFont="1" applyFill="1" applyBorder="1"/>
    <xf numFmtId="0" fontId="23" fillId="2" borderId="14" xfId="0" applyFont="1" applyFill="1" applyBorder="1" applyAlignment="1">
      <alignment horizontal="right"/>
    </xf>
    <xf numFmtId="0" fontId="39" fillId="2" borderId="14" xfId="0" applyFont="1" applyFill="1" applyBorder="1" applyAlignment="1">
      <alignment horizontal="right"/>
    </xf>
    <xf numFmtId="0" fontId="23" fillId="2" borderId="6" xfId="0" applyFont="1" applyFill="1" applyBorder="1" applyAlignment="1">
      <alignment horizontal="right"/>
    </xf>
    <xf numFmtId="0" fontId="39" fillId="2" borderId="6" xfId="0" applyFont="1" applyFill="1" applyBorder="1" applyAlignment="1">
      <alignment horizontal="right"/>
    </xf>
    <xf numFmtId="0" fontId="39" fillId="2" borderId="1" xfId="0" applyFont="1" applyFill="1" applyBorder="1" applyAlignment="1">
      <alignment horizontal="left"/>
    </xf>
    <xf numFmtId="0" fontId="39" fillId="2" borderId="64" xfId="0" applyFont="1" applyFill="1" applyBorder="1" applyAlignment="1">
      <alignment horizontal="right"/>
    </xf>
    <xf numFmtId="0" fontId="39" fillId="2" borderId="14" xfId="0" applyFont="1" applyFill="1" applyBorder="1" applyAlignment="1">
      <alignment horizontal="left"/>
    </xf>
    <xf numFmtId="0" fontId="39" fillId="2" borderId="6" xfId="0" applyFont="1" applyFill="1" applyBorder="1" applyAlignment="1">
      <alignment horizontal="left"/>
    </xf>
    <xf numFmtId="0" fontId="23" fillId="13" borderId="79" xfId="0" applyFont="1" applyFill="1" applyBorder="1" applyAlignment="1">
      <alignment horizontal="center" vertical="center"/>
    </xf>
    <xf numFmtId="0" fontId="23" fillId="13" borderId="31" xfId="0" applyFont="1" applyFill="1" applyBorder="1" applyAlignment="1">
      <alignment horizontal="center" vertical="center"/>
    </xf>
    <xf numFmtId="0" fontId="3" fillId="15" borderId="19" xfId="0" applyFont="1" applyFill="1" applyBorder="1" applyAlignment="1">
      <alignment horizontal="center" vertical="center"/>
    </xf>
    <xf numFmtId="0" fontId="3" fillId="15" borderId="31" xfId="0" applyFont="1" applyFill="1" applyBorder="1"/>
    <xf numFmtId="0" fontId="39" fillId="15" borderId="19" xfId="0" applyFont="1" applyFill="1" applyBorder="1" applyAlignment="1">
      <alignment horizontal="center" vertical="center"/>
    </xf>
    <xf numFmtId="0" fontId="39" fillId="15" borderId="31" xfId="0" applyFont="1" applyFill="1" applyBorder="1" applyAlignment="1">
      <alignment horizontal="center" vertical="center"/>
    </xf>
    <xf numFmtId="0" fontId="39" fillId="0" borderId="26" xfId="0" applyFont="1" applyBorder="1" applyAlignment="1">
      <alignment horizontal="center" vertical="center"/>
    </xf>
    <xf numFmtId="0" fontId="39" fillId="0" borderId="20" xfId="0" applyFont="1" applyBorder="1" applyAlignment="1">
      <alignment horizontal="center" vertical="center"/>
    </xf>
    <xf numFmtId="0" fontId="50" fillId="9" borderId="62" xfId="0" applyFont="1" applyFill="1" applyBorder="1" applyAlignment="1">
      <alignment horizontal="center"/>
    </xf>
    <xf numFmtId="0" fontId="50" fillId="7" borderId="63" xfId="0" applyFont="1" applyFill="1" applyBorder="1" applyAlignment="1">
      <alignment horizontal="center"/>
    </xf>
    <xf numFmtId="0" fontId="59" fillId="16" borderId="16" xfId="0" applyFont="1" applyFill="1" applyBorder="1" applyAlignment="1">
      <alignment horizontal="left" vertical="center"/>
    </xf>
    <xf numFmtId="0" fontId="59" fillId="16" borderId="8" xfId="0" applyFont="1" applyFill="1" applyBorder="1" applyAlignment="1">
      <alignment horizontal="left" vertical="center"/>
    </xf>
    <xf numFmtId="0" fontId="60" fillId="16" borderId="8" xfId="0" applyFont="1" applyFill="1" applyBorder="1" applyAlignment="1">
      <alignment horizontal="left" vertical="center"/>
    </xf>
    <xf numFmtId="0" fontId="59" fillId="16" borderId="2" xfId="0" applyFont="1" applyFill="1" applyBorder="1" applyAlignment="1">
      <alignment horizontal="left" vertical="center"/>
    </xf>
    <xf numFmtId="0" fontId="39" fillId="0" borderId="22" xfId="0" applyFont="1" applyBorder="1" applyAlignment="1">
      <alignment horizontal="center"/>
    </xf>
    <xf numFmtId="0" fontId="60" fillId="16" borderId="31" xfId="0" applyFont="1" applyFill="1" applyBorder="1" applyAlignment="1">
      <alignment horizontal="left" vertical="center"/>
    </xf>
    <xf numFmtId="0" fontId="60" fillId="16" borderId="19" xfId="0" applyFont="1" applyFill="1" applyBorder="1" applyAlignment="1">
      <alignment horizontal="center" vertical="center"/>
    </xf>
    <xf numFmtId="0" fontId="59" fillId="16" borderId="14" xfId="0" applyFont="1" applyFill="1" applyBorder="1" applyAlignment="1">
      <alignment horizontal="center" vertical="center"/>
    </xf>
    <xf numFmtId="0" fontId="59" fillId="16" borderId="57" xfId="0" applyFont="1" applyFill="1" applyBorder="1" applyAlignment="1">
      <alignment horizontal="center" vertical="center"/>
    </xf>
    <xf numFmtId="0" fontId="59" fillId="16" borderId="60" xfId="0" applyFont="1" applyFill="1" applyBorder="1" applyAlignment="1">
      <alignment horizontal="left" vertical="center"/>
    </xf>
    <xf numFmtId="0" fontId="59" fillId="16" borderId="58" xfId="0" applyFont="1" applyFill="1" applyBorder="1" applyAlignment="1">
      <alignment horizontal="center" vertical="center"/>
    </xf>
    <xf numFmtId="0" fontId="59" fillId="16" borderId="87" xfId="0" applyFont="1" applyFill="1" applyBorder="1" applyAlignment="1">
      <alignment horizontal="left" vertical="center"/>
    </xf>
    <xf numFmtId="0" fontId="59" fillId="16" borderId="7" xfId="0" applyFont="1" applyFill="1" applyBorder="1" applyAlignment="1">
      <alignment horizontal="center" vertical="center"/>
    </xf>
    <xf numFmtId="0" fontId="59" fillId="16" borderId="6" xfId="0" applyFont="1" applyFill="1" applyBorder="1" applyAlignment="1">
      <alignment horizontal="center" vertical="center"/>
    </xf>
    <xf numFmtId="0" fontId="61" fillId="17" borderId="15" xfId="0" applyFont="1" applyFill="1" applyBorder="1" applyAlignment="1">
      <alignment horizontal="left" vertical="center"/>
    </xf>
    <xf numFmtId="0" fontId="39" fillId="3" borderId="15" xfId="0" applyFont="1" applyFill="1" applyBorder="1" applyAlignment="1">
      <alignment horizontal="right" vertical="center"/>
    </xf>
    <xf numFmtId="0" fontId="50" fillId="9" borderId="64" xfId="0" applyFont="1" applyFill="1" applyBorder="1" applyAlignment="1">
      <alignment horizontal="center"/>
    </xf>
    <xf numFmtId="0" fontId="50" fillId="9" borderId="64" xfId="0" applyFont="1" applyFill="1" applyBorder="1" applyAlignment="1">
      <alignment horizontal="center" vertical="center"/>
    </xf>
    <xf numFmtId="0" fontId="39" fillId="3" borderId="1" xfId="0" applyFont="1" applyFill="1" applyBorder="1" applyAlignment="1">
      <alignment horizontal="right" vertical="center"/>
    </xf>
    <xf numFmtId="0" fontId="41" fillId="3" borderId="89" xfId="0" applyFont="1" applyFill="1" applyBorder="1" applyAlignment="1">
      <alignment horizontal="right"/>
    </xf>
    <xf numFmtId="0" fontId="41" fillId="3" borderId="88" xfId="0" applyFont="1" applyFill="1" applyBorder="1" applyAlignment="1">
      <alignment horizontal="right" vertical="center"/>
    </xf>
    <xf numFmtId="0" fontId="41" fillId="3" borderId="89" xfId="0" applyFont="1" applyFill="1" applyBorder="1" applyAlignment="1">
      <alignment horizontal="right" vertical="center"/>
    </xf>
    <xf numFmtId="0" fontId="41" fillId="3" borderId="62" xfId="0" applyFont="1" applyFill="1" applyBorder="1" applyAlignment="1">
      <alignment horizontal="right" vertical="center"/>
    </xf>
    <xf numFmtId="0" fontId="41" fillId="3" borderId="63" xfId="0" applyFont="1" applyFill="1" applyBorder="1" applyAlignment="1">
      <alignment horizontal="right" vertical="center"/>
    </xf>
    <xf numFmtId="0" fontId="41" fillId="3" borderId="64" xfId="0" applyFont="1" applyFill="1" applyBorder="1" applyAlignment="1">
      <alignment horizontal="right" vertical="center"/>
    </xf>
    <xf numFmtId="0" fontId="50" fillId="9" borderId="62" xfId="0" applyFont="1" applyFill="1" applyBorder="1" applyAlignment="1">
      <alignment horizontal="center" vertical="center"/>
    </xf>
    <xf numFmtId="0" fontId="50" fillId="9" borderId="63" xfId="0" applyFont="1" applyFill="1" applyBorder="1" applyAlignment="1">
      <alignment horizontal="center" vertical="center"/>
    </xf>
    <xf numFmtId="0" fontId="50" fillId="9" borderId="16" xfId="0" applyFont="1" applyFill="1" applyBorder="1" applyAlignment="1">
      <alignment horizontal="center"/>
    </xf>
    <xf numFmtId="0" fontId="50" fillId="9" borderId="8" xfId="0" applyFont="1" applyFill="1" applyBorder="1" applyAlignment="1">
      <alignment horizontal="center"/>
    </xf>
    <xf numFmtId="0" fontId="50" fillId="9" borderId="2" xfId="0" applyFont="1" applyFill="1" applyBorder="1" applyAlignment="1">
      <alignment horizontal="center"/>
    </xf>
    <xf numFmtId="0" fontId="3" fillId="0" borderId="13" xfId="0" applyFont="1" applyBorder="1" applyAlignment="1" applyProtection="1">
      <alignment horizontal="left"/>
      <protection hidden="1"/>
    </xf>
    <xf numFmtId="0" fontId="0" fillId="0" borderId="13" xfId="0" applyBorder="1" applyAlignment="1" applyProtection="1">
      <alignment horizontal="left"/>
      <protection hidden="1"/>
    </xf>
    <xf numFmtId="0" fontId="0" fillId="0" borderId="13" xfId="0" applyBorder="1" applyProtection="1">
      <protection hidden="1"/>
    </xf>
    <xf numFmtId="0" fontId="17" fillId="0" borderId="23" xfId="0" applyFont="1" applyBorder="1" applyAlignment="1" applyProtection="1">
      <alignment horizontal="right"/>
      <protection hidden="1"/>
    </xf>
    <xf numFmtId="169" fontId="64" fillId="0" borderId="0" xfId="0" applyNumberFormat="1" applyFont="1" applyAlignment="1" applyProtection="1">
      <alignment horizontal="center"/>
      <protection hidden="1"/>
    </xf>
    <xf numFmtId="0" fontId="60" fillId="16" borderId="7" xfId="0" applyFont="1" applyFill="1" applyBorder="1" applyAlignment="1">
      <alignment horizontal="center" vertical="center"/>
    </xf>
    <xf numFmtId="0" fontId="60" fillId="16" borderId="8" xfId="0" applyFont="1" applyFill="1" applyBorder="1" applyAlignment="1">
      <alignment horizontal="center" vertical="center"/>
    </xf>
    <xf numFmtId="0" fontId="39" fillId="0" borderId="29" xfId="0" applyFont="1" applyBorder="1" applyAlignment="1">
      <alignment horizontal="center" vertical="center"/>
    </xf>
    <xf numFmtId="0" fontId="50" fillId="7" borderId="82" xfId="0" applyFont="1" applyFill="1" applyBorder="1"/>
    <xf numFmtId="0" fontId="3" fillId="8" borderId="32" xfId="0" applyFont="1" applyFill="1" applyBorder="1" applyAlignment="1">
      <alignment horizontal="center" vertical="center"/>
    </xf>
    <xf numFmtId="0" fontId="3" fillId="8" borderId="33" xfId="0" applyFont="1" applyFill="1" applyBorder="1"/>
    <xf numFmtId="14" fontId="0" fillId="8" borderId="0" xfId="0" applyNumberFormat="1" applyFill="1"/>
    <xf numFmtId="0" fontId="0" fillId="8" borderId="0" xfId="0" applyFill="1"/>
    <xf numFmtId="0" fontId="61" fillId="17" borderId="62" xfId="0" applyFont="1" applyFill="1" applyBorder="1" applyAlignment="1">
      <alignment horizontal="left" vertical="center"/>
    </xf>
    <xf numFmtId="0" fontId="39" fillId="0" borderId="21" xfId="0" applyFont="1" applyBorder="1" applyAlignment="1">
      <alignment horizontal="center"/>
    </xf>
    <xf numFmtId="17" fontId="0" fillId="0" borderId="0" xfId="0" applyNumberFormat="1" applyAlignment="1">
      <alignment horizontal="center" vertical="center"/>
    </xf>
    <xf numFmtId="0" fontId="39" fillId="13" borderId="89" xfId="0" applyFont="1" applyFill="1" applyBorder="1" applyAlignment="1">
      <alignment horizontal="center" vertical="center"/>
    </xf>
    <xf numFmtId="0" fontId="61" fillId="17" borderId="0" xfId="0" applyFont="1" applyFill="1" applyAlignment="1">
      <alignment horizontal="left" vertical="center"/>
    </xf>
    <xf numFmtId="0" fontId="60" fillId="16" borderId="83" xfId="0" applyFont="1" applyFill="1" applyBorder="1" applyAlignment="1">
      <alignment horizontal="center" vertical="center"/>
    </xf>
    <xf numFmtId="0" fontId="60" fillId="16" borderId="85" xfId="0" applyFont="1" applyFill="1" applyBorder="1" applyAlignment="1">
      <alignment horizontal="center" vertical="center"/>
    </xf>
    <xf numFmtId="0" fontId="60" fillId="16" borderId="64" xfId="0" applyFont="1" applyFill="1" applyBorder="1" applyAlignment="1">
      <alignment horizontal="center" vertical="center"/>
    </xf>
    <xf numFmtId="0" fontId="59" fillId="0" borderId="0" xfId="0" applyFont="1" applyAlignment="1">
      <alignment horizontal="left" vertical="center"/>
    </xf>
    <xf numFmtId="0" fontId="60" fillId="0" borderId="0" xfId="0" applyFont="1" applyAlignment="1">
      <alignment horizontal="left" vertical="center"/>
    </xf>
    <xf numFmtId="0" fontId="60" fillId="0" borderId="0" xfId="0" applyFont="1" applyAlignment="1">
      <alignment horizontal="center" vertical="center"/>
    </xf>
    <xf numFmtId="0" fontId="60" fillId="0" borderId="8" xfId="0" applyFont="1" applyBorder="1" applyAlignment="1">
      <alignment horizontal="left" vertical="center"/>
    </xf>
    <xf numFmtId="0" fontId="61" fillId="2" borderId="0" xfId="0" applyFont="1" applyFill="1" applyAlignment="1">
      <alignment horizontal="left" vertical="center"/>
    </xf>
    <xf numFmtId="0" fontId="61" fillId="2" borderId="64" xfId="0" applyFont="1" applyFill="1" applyBorder="1" applyAlignment="1">
      <alignment horizontal="left" vertical="center"/>
    </xf>
    <xf numFmtId="0" fontId="61" fillId="17" borderId="14" xfId="0" applyFont="1" applyFill="1" applyBorder="1" applyAlignment="1">
      <alignment horizontal="left" vertical="center"/>
    </xf>
    <xf numFmtId="0" fontId="61" fillId="2" borderId="6" xfId="0" applyFont="1" applyFill="1" applyBorder="1" applyAlignment="1">
      <alignment horizontal="left" vertical="center"/>
    </xf>
    <xf numFmtId="0" fontId="23" fillId="2" borderId="62" xfId="0" applyFont="1" applyFill="1" applyBorder="1" applyAlignment="1">
      <alignment horizontal="right"/>
    </xf>
    <xf numFmtId="0" fontId="23" fillId="2" borderId="64" xfId="0" applyFont="1" applyFill="1" applyBorder="1" applyAlignment="1">
      <alignment horizontal="right"/>
    </xf>
    <xf numFmtId="0" fontId="59" fillId="0" borderId="7" xfId="0" applyFont="1" applyBorder="1" applyAlignment="1">
      <alignment horizontal="left" vertical="center"/>
    </xf>
    <xf numFmtId="0" fontId="39" fillId="2" borderId="7" xfId="0" applyFont="1" applyFill="1" applyBorder="1" applyAlignment="1">
      <alignment horizontal="right"/>
    </xf>
    <xf numFmtId="0" fontId="61" fillId="2" borderId="7" xfId="0" applyFont="1" applyFill="1" applyBorder="1" applyAlignment="1">
      <alignment horizontal="left" vertical="center"/>
    </xf>
    <xf numFmtId="0" fontId="61" fillId="2" borderId="63" xfId="0" applyFont="1" applyFill="1" applyBorder="1" applyAlignment="1">
      <alignment horizontal="left" vertical="center"/>
    </xf>
    <xf numFmtId="0" fontId="23" fillId="9" borderId="63" xfId="0" applyFont="1" applyFill="1" applyBorder="1" applyAlignment="1">
      <alignment horizontal="right"/>
    </xf>
    <xf numFmtId="0" fontId="50" fillId="9" borderId="83" xfId="0" applyFont="1" applyFill="1" applyBorder="1" applyAlignment="1">
      <alignment horizontal="center"/>
    </xf>
    <xf numFmtId="0" fontId="50" fillId="9" borderId="84" xfId="0" applyFont="1" applyFill="1" applyBorder="1" applyAlignment="1">
      <alignment horizontal="center"/>
    </xf>
    <xf numFmtId="0" fontId="61" fillId="17" borderId="16" xfId="0" applyFont="1" applyFill="1" applyBorder="1" applyAlignment="1">
      <alignment horizontal="left" vertical="center"/>
    </xf>
    <xf numFmtId="0" fontId="50" fillId="7" borderId="81" xfId="0" applyFont="1" applyFill="1" applyBorder="1" applyAlignment="1">
      <alignment horizontal="center"/>
    </xf>
    <xf numFmtId="0" fontId="50" fillId="7" borderId="64" xfId="0" applyFont="1" applyFill="1" applyBorder="1" applyAlignment="1">
      <alignment horizontal="center"/>
    </xf>
    <xf numFmtId="167" fontId="50" fillId="10" borderId="86" xfId="0" applyNumberFormat="1" applyFont="1" applyFill="1" applyBorder="1" applyAlignment="1">
      <alignment horizontal="center"/>
    </xf>
    <xf numFmtId="0" fontId="23" fillId="2" borderId="7" xfId="0" applyFont="1" applyFill="1" applyBorder="1" applyAlignment="1">
      <alignment horizontal="right"/>
    </xf>
    <xf numFmtId="0" fontId="39" fillId="2" borderId="7" xfId="0" applyFont="1" applyFill="1" applyBorder="1" applyAlignment="1">
      <alignment horizontal="left"/>
    </xf>
    <xf numFmtId="171" fontId="11" fillId="0" borderId="80" xfId="0" applyNumberFormat="1" applyFont="1" applyBorder="1" applyAlignment="1">
      <alignment horizontal="center" vertical="center"/>
    </xf>
    <xf numFmtId="171" fontId="11" fillId="0" borderId="9" xfId="0" applyNumberFormat="1" applyFont="1" applyBorder="1" applyAlignment="1">
      <alignment horizontal="center" vertical="center"/>
    </xf>
    <xf numFmtId="171" fontId="11" fillId="0" borderId="76" xfId="0" applyNumberFormat="1" applyFont="1" applyBorder="1" applyAlignment="1">
      <alignment horizontal="center" vertical="center"/>
    </xf>
    <xf numFmtId="0" fontId="39" fillId="3" borderId="68" xfId="0" applyFont="1" applyFill="1" applyBorder="1"/>
    <xf numFmtId="0" fontId="50" fillId="10" borderId="86" xfId="0" applyFont="1" applyFill="1" applyBorder="1" applyAlignment="1">
      <alignment horizontal="center" vertical="center"/>
    </xf>
    <xf numFmtId="0" fontId="39" fillId="3" borderId="87" xfId="0" applyFont="1" applyFill="1" applyBorder="1"/>
    <xf numFmtId="167" fontId="50" fillId="10" borderId="64" xfId="0" applyNumberFormat="1" applyFont="1" applyFill="1" applyBorder="1" applyAlignment="1">
      <alignment horizontal="center"/>
    </xf>
    <xf numFmtId="167" fontId="23" fillId="3" borderId="58" xfId="0" applyNumberFormat="1" applyFont="1" applyFill="1" applyBorder="1" applyAlignment="1">
      <alignment horizontal="right"/>
    </xf>
    <xf numFmtId="167" fontId="23" fillId="3" borderId="6" xfId="0" applyNumberFormat="1" applyFont="1" applyFill="1" applyBorder="1" applyAlignment="1">
      <alignment horizontal="right"/>
    </xf>
    <xf numFmtId="0" fontId="11" fillId="3" borderId="15" xfId="0" applyFont="1" applyFill="1" applyBorder="1"/>
    <xf numFmtId="0" fontId="11" fillId="3" borderId="16" xfId="0" applyFont="1" applyFill="1" applyBorder="1"/>
    <xf numFmtId="0" fontId="39" fillId="3" borderId="3" xfId="0" applyFont="1" applyFill="1" applyBorder="1" applyAlignment="1">
      <alignment horizontal="right"/>
    </xf>
    <xf numFmtId="0" fontId="50" fillId="7" borderId="12" xfId="0" applyFont="1" applyFill="1" applyBorder="1" applyAlignment="1">
      <alignment horizontal="center"/>
    </xf>
    <xf numFmtId="0" fontId="50" fillId="10" borderId="12" xfId="0" applyFont="1" applyFill="1" applyBorder="1" applyAlignment="1">
      <alignment horizontal="center"/>
    </xf>
    <xf numFmtId="0" fontId="39" fillId="3" borderId="4" xfId="0" applyFont="1" applyFill="1" applyBorder="1" applyAlignment="1">
      <alignment horizontal="right"/>
    </xf>
    <xf numFmtId="0" fontId="39" fillId="3" borderId="12" xfId="0" applyFont="1" applyFill="1" applyBorder="1" applyAlignment="1">
      <alignment horizontal="right"/>
    </xf>
    <xf numFmtId="0" fontId="23" fillId="3" borderId="3" xfId="0" applyFont="1" applyFill="1" applyBorder="1" applyAlignment="1">
      <alignment horizontal="right"/>
    </xf>
    <xf numFmtId="0" fontId="50" fillId="9" borderId="12" xfId="0" applyFont="1" applyFill="1" applyBorder="1" applyAlignment="1">
      <alignment horizontal="center"/>
    </xf>
    <xf numFmtId="0" fontId="50" fillId="9" borderId="93" xfId="0" applyFont="1" applyFill="1" applyBorder="1" applyAlignment="1">
      <alignment horizontal="center"/>
    </xf>
    <xf numFmtId="0" fontId="39" fillId="3" borderId="5" xfId="0" applyFont="1" applyFill="1" applyBorder="1" applyAlignment="1">
      <alignment horizontal="right"/>
    </xf>
    <xf numFmtId="0" fontId="3" fillId="8" borderId="27" xfId="0" applyFont="1" applyFill="1" applyBorder="1"/>
    <xf numFmtId="0" fontId="39" fillId="13" borderId="26" xfId="0" applyFont="1" applyFill="1" applyBorder="1" applyAlignment="1">
      <alignment horizontal="center" vertical="center"/>
    </xf>
    <xf numFmtId="0" fontId="0" fillId="12" borderId="72" xfId="0" applyFill="1" applyBorder="1" applyProtection="1">
      <protection locked="0"/>
    </xf>
    <xf numFmtId="0" fontId="21" fillId="0" borderId="0" xfId="0" applyFont="1" applyAlignment="1" applyProtection="1">
      <alignment horizontal="left"/>
      <protection hidden="1"/>
    </xf>
    <xf numFmtId="0" fontId="48" fillId="4" borderId="53" xfId="2" applyFont="1" applyFill="1" applyBorder="1" applyAlignment="1" applyProtection="1">
      <alignment horizontal="center" vertical="center"/>
      <protection hidden="1"/>
    </xf>
    <xf numFmtId="0" fontId="66" fillId="4" borderId="53" xfId="2" applyFont="1" applyFill="1" applyBorder="1" applyProtection="1">
      <protection hidden="1"/>
    </xf>
    <xf numFmtId="0" fontId="66" fillId="4" borderId="53" xfId="2" applyFont="1" applyFill="1" applyBorder="1" applyAlignment="1" applyProtection="1">
      <alignment horizontal="center" vertical="center"/>
      <protection hidden="1"/>
    </xf>
    <xf numFmtId="14" fontId="48" fillId="4" borderId="53" xfId="2" applyNumberFormat="1" applyFont="1" applyFill="1" applyBorder="1" applyProtection="1">
      <protection locked="0"/>
    </xf>
    <xf numFmtId="0" fontId="14" fillId="0" borderId="0" xfId="0" applyFont="1" applyAlignment="1" applyProtection="1">
      <alignment horizontal="left" vertical="center"/>
      <protection hidden="1"/>
    </xf>
    <xf numFmtId="0" fontId="0" fillId="0" borderId="0" xfId="0" applyAlignment="1" applyProtection="1">
      <alignment horizontal="left"/>
      <protection hidden="1"/>
    </xf>
    <xf numFmtId="0" fontId="12" fillId="0" borderId="0" xfId="0" applyFont="1" applyAlignment="1">
      <alignment horizontal="left"/>
    </xf>
    <xf numFmtId="168" fontId="36" fillId="12" borderId="71" xfId="0" applyNumberFormat="1" applyFont="1" applyFill="1" applyBorder="1" applyAlignment="1" applyProtection="1">
      <alignment horizontal="center" vertical="center"/>
      <protection locked="0"/>
    </xf>
    <xf numFmtId="0" fontId="0" fillId="0" borderId="75" xfId="0" applyBorder="1" applyAlignment="1">
      <alignment horizontal="left"/>
    </xf>
    <xf numFmtId="0" fontId="0" fillId="0" borderId="75" xfId="0" applyBorder="1"/>
    <xf numFmtId="0" fontId="3" fillId="0" borderId="41" xfId="0" applyFont="1" applyBorder="1" applyAlignment="1" applyProtection="1">
      <alignment horizontal="left" indent="1"/>
      <protection locked="0"/>
    </xf>
    <xf numFmtId="0" fontId="0" fillId="0" borderId="41" xfId="0" applyBorder="1" applyAlignment="1" applyProtection="1">
      <alignment horizontal="left" indent="1"/>
      <protection locked="0"/>
    </xf>
    <xf numFmtId="0" fontId="39" fillId="12" borderId="41" xfId="0" applyFont="1" applyFill="1" applyBorder="1" applyAlignment="1" applyProtection="1">
      <alignment horizontal="center"/>
      <protection locked="0"/>
    </xf>
    <xf numFmtId="0" fontId="39" fillId="12" borderId="42" xfId="0" applyFont="1" applyFill="1" applyBorder="1" applyAlignment="1" applyProtection="1">
      <alignment horizontal="center"/>
      <protection locked="0"/>
    </xf>
    <xf numFmtId="0" fontId="39" fillId="0" borderId="41" xfId="0" applyFont="1" applyBorder="1" applyAlignment="1" applyProtection="1">
      <alignment horizontal="center"/>
      <protection locked="0"/>
    </xf>
    <xf numFmtId="0" fontId="39" fillId="0" borderId="42" xfId="0" applyFont="1" applyBorder="1" applyAlignment="1" applyProtection="1">
      <alignment horizontal="center"/>
      <protection locked="0"/>
    </xf>
    <xf numFmtId="17" fontId="39" fillId="12" borderId="41" xfId="0" applyNumberFormat="1" applyFont="1" applyFill="1" applyBorder="1" applyAlignment="1" applyProtection="1">
      <alignment horizontal="center"/>
      <protection locked="0"/>
    </xf>
    <xf numFmtId="0" fontId="13" fillId="0" borderId="0" xfId="0" applyFont="1" applyAlignment="1" applyProtection="1">
      <alignment horizontal="left" vertical="center"/>
      <protection hidden="1"/>
    </xf>
    <xf numFmtId="0" fontId="12" fillId="0" borderId="0" xfId="0" applyFont="1" applyAlignment="1" applyProtection="1">
      <alignment horizontal="left" vertical="center"/>
      <protection hidden="1"/>
    </xf>
    <xf numFmtId="0" fontId="0" fillId="12" borderId="71" xfId="0" applyFill="1" applyBorder="1" applyAlignment="1" applyProtection="1">
      <alignment horizontal="left"/>
      <protection locked="0"/>
    </xf>
    <xf numFmtId="0" fontId="62" fillId="0" borderId="9" xfId="0" applyFont="1" applyBorder="1" applyAlignment="1" applyProtection="1">
      <alignment horizontal="left" vertical="center"/>
      <protection hidden="1"/>
    </xf>
    <xf numFmtId="0" fontId="63" fillId="0" borderId="9" xfId="0" applyFont="1" applyBorder="1" applyAlignment="1" applyProtection="1">
      <alignment horizontal="left" vertical="center"/>
      <protection hidden="1"/>
    </xf>
    <xf numFmtId="0" fontId="63" fillId="0" borderId="9" xfId="0" applyFont="1" applyBorder="1" applyAlignment="1" applyProtection="1">
      <alignment horizontal="left"/>
      <protection hidden="1"/>
    </xf>
    <xf numFmtId="0" fontId="63" fillId="0" borderId="56" xfId="0" applyFont="1" applyBorder="1" applyAlignment="1" applyProtection="1">
      <alignment horizontal="left"/>
      <protection hidden="1"/>
    </xf>
    <xf numFmtId="0" fontId="2" fillId="0" borderId="0" xfId="0" applyFont="1" applyAlignment="1">
      <alignment horizontal="center" vertical="center"/>
    </xf>
    <xf numFmtId="0" fontId="12" fillId="0" borderId="0" xfId="0" applyFont="1" applyAlignment="1" applyProtection="1">
      <alignment horizontal="right" vertical="center"/>
      <protection hidden="1"/>
    </xf>
    <xf numFmtId="0" fontId="0" fillId="0" borderId="0" xfId="0"/>
    <xf numFmtId="0" fontId="12" fillId="0" borderId="0" xfId="0" applyFont="1" applyAlignment="1">
      <alignment horizontal="center" vertical="center"/>
    </xf>
    <xf numFmtId="0" fontId="0" fillId="0" borderId="71" xfId="0" applyBorder="1" applyAlignment="1">
      <alignment horizontal="left"/>
    </xf>
    <xf numFmtId="0" fontId="58" fillId="12" borderId="35" xfId="0" applyFont="1" applyFill="1" applyBorder="1" applyAlignment="1" applyProtection="1">
      <alignment horizontal="center" vertical="center"/>
      <protection locked="0"/>
    </xf>
    <xf numFmtId="0" fontId="56" fillId="12" borderId="71" xfId="0" applyFont="1" applyFill="1" applyBorder="1" applyAlignment="1" applyProtection="1">
      <alignment horizontal="center" vertical="center"/>
      <protection locked="0"/>
    </xf>
    <xf numFmtId="0" fontId="3" fillId="0" borderId="47" xfId="0" applyFont="1" applyBorder="1" applyAlignment="1" applyProtection="1">
      <alignment horizontal="left" indent="1"/>
      <protection locked="0"/>
    </xf>
    <xf numFmtId="0" fontId="0" fillId="0" borderId="47" xfId="0" applyBorder="1" applyAlignment="1" applyProtection="1">
      <alignment horizontal="left" indent="1"/>
      <protection locked="0"/>
    </xf>
    <xf numFmtId="0" fontId="39" fillId="12" borderId="47" xfId="0" applyFont="1" applyFill="1" applyBorder="1" applyAlignment="1" applyProtection="1">
      <alignment horizontal="center"/>
      <protection locked="0"/>
    </xf>
    <xf numFmtId="0" fontId="39" fillId="12" borderId="43" xfId="0" applyFont="1" applyFill="1" applyBorder="1" applyAlignment="1" applyProtection="1">
      <alignment horizontal="center"/>
      <protection locked="0"/>
    </xf>
    <xf numFmtId="0" fontId="6" fillId="0" borderId="9" xfId="0" applyFont="1" applyBorder="1" applyAlignment="1" applyProtection="1">
      <alignment horizontal="center" vertical="center" wrapText="1"/>
      <protection hidden="1"/>
    </xf>
    <xf numFmtId="0" fontId="0" fillId="0" borderId="9" xfId="0" applyBorder="1" applyAlignment="1" applyProtection="1">
      <alignment horizontal="center" wrapText="1"/>
      <protection hidden="1"/>
    </xf>
    <xf numFmtId="0" fontId="4" fillId="0" borderId="0" xfId="0" applyFont="1" applyAlignment="1" applyProtection="1">
      <alignment horizontal="left" vertical="center" wrapText="1"/>
      <protection hidden="1"/>
    </xf>
    <xf numFmtId="0" fontId="0" fillId="0" borderId="0" xfId="0" applyAlignment="1" applyProtection="1">
      <alignment horizontal="left" wrapText="1"/>
      <protection hidden="1"/>
    </xf>
    <xf numFmtId="0" fontId="0" fillId="0" borderId="17" xfId="0" applyBorder="1" applyAlignment="1" applyProtection="1">
      <alignment horizontal="left"/>
      <protection hidden="1"/>
    </xf>
    <xf numFmtId="0" fontId="21" fillId="0" borderId="6" xfId="0" applyFont="1" applyBorder="1" applyAlignment="1" applyProtection="1">
      <alignment horizontal="left"/>
      <protection hidden="1"/>
    </xf>
    <xf numFmtId="0" fontId="21" fillId="0" borderId="1" xfId="0" applyFont="1" applyBorder="1" applyAlignment="1" applyProtection="1">
      <alignment horizontal="left"/>
      <protection hidden="1"/>
    </xf>
    <xf numFmtId="0" fontId="12" fillId="0" borderId="0" xfId="0" applyFont="1" applyAlignment="1" applyProtection="1">
      <alignment horizontal="right" vertical="center" indent="1"/>
      <protection hidden="1"/>
    </xf>
    <xf numFmtId="0" fontId="0" fillId="0" borderId="0" xfId="0" applyAlignment="1" applyProtection="1">
      <alignment horizontal="right" indent="1"/>
      <protection hidden="1"/>
    </xf>
    <xf numFmtId="0" fontId="33" fillId="0" borderId="0" xfId="0" applyFont="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0" fillId="0" borderId="25" xfId="0" applyBorder="1" applyAlignment="1" applyProtection="1">
      <alignment horizontal="center" vertical="center"/>
      <protection hidden="1"/>
    </xf>
    <xf numFmtId="0" fontId="43" fillId="0" borderId="0" xfId="0" applyFont="1" applyAlignment="1" applyProtection="1">
      <alignment horizontal="center" vertical="center"/>
      <protection hidden="1"/>
    </xf>
    <xf numFmtId="0" fontId="0" fillId="12" borderId="35" xfId="0" applyFill="1" applyBorder="1" applyProtection="1">
      <protection locked="0"/>
    </xf>
    <xf numFmtId="0" fontId="0" fillId="0" borderId="35" xfId="0" applyBorder="1"/>
    <xf numFmtId="0" fontId="0" fillId="12" borderId="94" xfId="0" applyFill="1" applyBorder="1" applyProtection="1">
      <protection locked="0"/>
    </xf>
    <xf numFmtId="0" fontId="3" fillId="12" borderId="71" xfId="0" applyFont="1" applyFill="1" applyBorder="1" applyAlignment="1" applyProtection="1">
      <alignment horizontal="left"/>
      <protection locked="0"/>
    </xf>
    <xf numFmtId="0" fontId="28" fillId="0" borderId="10" xfId="0" applyFont="1" applyBorder="1" applyAlignment="1" applyProtection="1">
      <alignment horizontal="left" vertical="center"/>
      <protection hidden="1"/>
    </xf>
    <xf numFmtId="0" fontId="0" fillId="0" borderId="18" xfId="0" applyBorder="1" applyAlignment="1">
      <alignment horizontal="left" vertical="center"/>
    </xf>
    <xf numFmtId="0" fontId="0" fillId="0" borderId="73" xfId="0" applyBorder="1" applyAlignment="1">
      <alignment horizontal="left" vertical="center"/>
    </xf>
    <xf numFmtId="0" fontId="31" fillId="0" borderId="74" xfId="0" applyFont="1" applyBorder="1" applyAlignment="1" applyProtection="1">
      <alignment horizontal="center" vertical="center"/>
      <protection hidden="1"/>
    </xf>
    <xf numFmtId="0" fontId="1" fillId="0" borderId="18" xfId="0" applyFont="1" applyBorder="1"/>
    <xf numFmtId="0" fontId="1" fillId="0" borderId="73" xfId="0" applyFont="1" applyBorder="1"/>
    <xf numFmtId="0" fontId="28" fillId="0" borderId="74" xfId="0" applyFont="1" applyBorder="1" applyAlignment="1" applyProtection="1">
      <alignment horizontal="center" vertical="center"/>
      <protection hidden="1"/>
    </xf>
    <xf numFmtId="0" fontId="0" fillId="0" borderId="18" xfId="0" applyBorder="1"/>
    <xf numFmtId="0" fontId="0" fillId="0" borderId="73" xfId="0" applyBorder="1"/>
    <xf numFmtId="0" fontId="0" fillId="0" borderId="18" xfId="0" applyBorder="1" applyAlignment="1">
      <alignment horizontal="center" vertical="center"/>
    </xf>
    <xf numFmtId="0" fontId="0" fillId="0" borderId="73" xfId="0" applyBorder="1" applyAlignment="1">
      <alignment horizontal="center" vertical="center"/>
    </xf>
    <xf numFmtId="0" fontId="25" fillId="0" borderId="74" xfId="0" applyFont="1" applyBorder="1" applyAlignment="1">
      <alignment horizontal="center" vertical="center"/>
    </xf>
    <xf numFmtId="164" fontId="40" fillId="0" borderId="18" xfId="0" applyNumberFormat="1" applyFont="1" applyBorder="1" applyAlignment="1" applyProtection="1">
      <alignment horizontal="left"/>
      <protection hidden="1"/>
    </xf>
    <xf numFmtId="0" fontId="0" fillId="12" borderId="70" xfId="0" applyFill="1" applyBorder="1" applyProtection="1">
      <protection locked="0"/>
    </xf>
    <xf numFmtId="0" fontId="0" fillId="12" borderId="71" xfId="0" applyFill="1" applyBorder="1" applyProtection="1">
      <protection locked="0"/>
    </xf>
    <xf numFmtId="0" fontId="0" fillId="12" borderId="72" xfId="0" applyFill="1" applyBorder="1" applyProtection="1">
      <protection locked="0"/>
    </xf>
    <xf numFmtId="0" fontId="39" fillId="12" borderId="38" xfId="0" applyFont="1" applyFill="1" applyBorder="1" applyAlignment="1" applyProtection="1">
      <alignment horizontal="center"/>
      <protection locked="0"/>
    </xf>
    <xf numFmtId="0" fontId="39" fillId="12" borderId="39" xfId="0" applyFont="1" applyFill="1" applyBorder="1" applyAlignment="1" applyProtection="1">
      <alignment horizontal="center"/>
      <protection locked="0"/>
    </xf>
    <xf numFmtId="0" fontId="0" fillId="0" borderId="18" xfId="0" applyBorder="1" applyAlignment="1">
      <alignment horizontal="left"/>
    </xf>
    <xf numFmtId="0" fontId="25" fillId="12" borderId="74" xfId="0" applyFont="1" applyFill="1" applyBorder="1" applyAlignment="1" applyProtection="1">
      <alignment horizontal="center" vertical="center"/>
      <protection locked="0"/>
    </xf>
    <xf numFmtId="0" fontId="1" fillId="12" borderId="18" xfId="0" applyFont="1" applyFill="1" applyBorder="1" applyProtection="1">
      <protection locked="0"/>
    </xf>
    <xf numFmtId="0" fontId="1" fillId="12" borderId="73" xfId="0" applyFont="1" applyFill="1" applyBorder="1" applyProtection="1">
      <protection locked="0"/>
    </xf>
    <xf numFmtId="0" fontId="67" fillId="0" borderId="9" xfId="0" applyFont="1" applyBorder="1" applyAlignment="1" applyProtection="1">
      <alignment horizontal="left" vertical="center" wrapText="1"/>
      <protection hidden="1"/>
    </xf>
    <xf numFmtId="0" fontId="68" fillId="0" borderId="9" xfId="0" applyFont="1" applyBorder="1" applyAlignment="1" applyProtection="1">
      <alignment horizontal="left"/>
      <protection hidden="1"/>
    </xf>
    <xf numFmtId="165" fontId="6" fillId="0" borderId="9" xfId="0" applyNumberFormat="1" applyFont="1" applyBorder="1" applyAlignment="1" applyProtection="1">
      <alignment horizontal="center" vertical="center" wrapText="1"/>
      <protection hidden="1"/>
    </xf>
    <xf numFmtId="165" fontId="0" fillId="0" borderId="9" xfId="0" applyNumberFormat="1" applyBorder="1" applyAlignment="1" applyProtection="1">
      <alignment horizontal="center" vertical="center" wrapText="1"/>
      <protection hidden="1"/>
    </xf>
    <xf numFmtId="8" fontId="6" fillId="0" borderId="9" xfId="0" applyNumberFormat="1" applyFont="1" applyBorder="1" applyAlignment="1" applyProtection="1">
      <alignment horizontal="center" vertical="center" wrapText="1"/>
      <protection hidden="1"/>
    </xf>
    <xf numFmtId="166" fontId="67" fillId="12" borderId="9" xfId="0" applyNumberFormat="1" applyFont="1" applyFill="1" applyBorder="1" applyAlignment="1" applyProtection="1">
      <alignment horizontal="center" vertical="center" wrapText="1"/>
      <protection locked="0"/>
    </xf>
    <xf numFmtId="166" fontId="68" fillId="12" borderId="9" xfId="0" applyNumberFormat="1" applyFont="1" applyFill="1" applyBorder="1" applyAlignment="1" applyProtection="1">
      <alignment horizontal="center" vertical="center" wrapText="1"/>
      <protection locked="0"/>
    </xf>
    <xf numFmtId="165" fontId="67" fillId="0" borderId="9" xfId="0" applyNumberFormat="1" applyFont="1" applyBorder="1" applyAlignment="1" applyProtection="1">
      <alignment horizontal="center" vertical="center" wrapText="1"/>
      <protection hidden="1"/>
    </xf>
    <xf numFmtId="165" fontId="68" fillId="0" borderId="9" xfId="0" applyNumberFormat="1" applyFont="1" applyBorder="1" applyAlignment="1" applyProtection="1">
      <alignment horizontal="center" vertical="center" wrapText="1"/>
      <protection hidden="1"/>
    </xf>
    <xf numFmtId="0" fontId="2" fillId="0" borderId="0" xfId="0" applyFont="1" applyAlignment="1" applyProtection="1">
      <alignment horizontal="left"/>
      <protection hidden="1"/>
    </xf>
    <xf numFmtId="0" fontId="0" fillId="0" borderId="25" xfId="0" applyBorder="1" applyAlignment="1" applyProtection="1">
      <alignment horizontal="left"/>
      <protection hidden="1"/>
    </xf>
    <xf numFmtId="0" fontId="2" fillId="0" borderId="17" xfId="0" applyFont="1" applyBorder="1" applyAlignment="1" applyProtection="1">
      <alignment horizontal="left"/>
      <protection hidden="1"/>
    </xf>
    <xf numFmtId="0" fontId="0" fillId="0" borderId="24" xfId="0" applyBorder="1" applyAlignment="1" applyProtection="1">
      <alignment horizontal="left"/>
      <protection hidden="1"/>
    </xf>
    <xf numFmtId="0" fontId="2" fillId="0" borderId="20" xfId="0" applyFont="1" applyBorder="1" applyAlignment="1" applyProtection="1">
      <alignment horizontal="left"/>
      <protection hidden="1"/>
    </xf>
    <xf numFmtId="0" fontId="0" fillId="0" borderId="13" xfId="0" applyBorder="1" applyAlignment="1" applyProtection="1">
      <alignment horizontal="left"/>
      <protection hidden="1"/>
    </xf>
    <xf numFmtId="0" fontId="2" fillId="0" borderId="21" xfId="0" applyFont="1" applyBorder="1" applyAlignment="1" applyProtection="1">
      <alignment horizontal="left"/>
      <protection hidden="1"/>
    </xf>
    <xf numFmtId="0" fontId="2" fillId="0" borderId="22" xfId="0" applyFont="1" applyBorder="1" applyAlignment="1" applyProtection="1">
      <alignment horizontal="left"/>
      <protection hidden="1"/>
    </xf>
    <xf numFmtId="8" fontId="38" fillId="0" borderId="13" xfId="0" applyNumberFormat="1" applyFont="1" applyBorder="1" applyAlignment="1" applyProtection="1">
      <alignment horizontal="center" vertical="center" wrapText="1"/>
      <protection hidden="1"/>
    </xf>
    <xf numFmtId="0" fontId="3" fillId="0" borderId="13" xfId="0" applyFont="1" applyBorder="1" applyAlignment="1" applyProtection="1">
      <alignment horizontal="center"/>
      <protection hidden="1"/>
    </xf>
    <xf numFmtId="0" fontId="4" fillId="0" borderId="13" xfId="0" applyFont="1" applyBorder="1" applyAlignment="1" applyProtection="1">
      <alignment horizontal="left" vertical="center"/>
      <protection hidden="1"/>
    </xf>
    <xf numFmtId="0" fontId="19" fillId="0" borderId="13" xfId="0" applyFont="1" applyBorder="1" applyAlignment="1" applyProtection="1">
      <alignment horizontal="left" vertical="center"/>
      <protection hidden="1"/>
    </xf>
    <xf numFmtId="0" fontId="1" fillId="0" borderId="13" xfId="0" applyFont="1" applyBorder="1" applyAlignment="1" applyProtection="1">
      <alignment horizontal="left"/>
      <protection hidden="1"/>
    </xf>
    <xf numFmtId="0" fontId="2" fillId="0" borderId="13" xfId="0" applyFont="1" applyBorder="1" applyAlignment="1" applyProtection="1">
      <alignment horizontal="left"/>
      <protection hidden="1"/>
    </xf>
    <xf numFmtId="0" fontId="0" fillId="0" borderId="23" xfId="0" applyBorder="1" applyAlignment="1" applyProtection="1">
      <alignment horizontal="left"/>
      <protection hidden="1"/>
    </xf>
    <xf numFmtId="0" fontId="0" fillId="0" borderId="9" xfId="0" applyBorder="1" applyAlignment="1" applyProtection="1">
      <alignment horizontal="center" vertical="center" wrapText="1"/>
      <protection hidden="1"/>
    </xf>
    <xf numFmtId="168" fontId="36" fillId="0" borderId="71" xfId="0" applyNumberFormat="1" applyFont="1" applyBorder="1" applyAlignment="1" applyProtection="1">
      <alignment horizontal="center" vertical="center"/>
      <protection hidden="1"/>
    </xf>
    <xf numFmtId="0" fontId="56" fillId="0" borderId="71" xfId="0" applyFont="1" applyBorder="1" applyAlignment="1" applyProtection="1">
      <alignment horizontal="center" vertical="center"/>
      <protection hidden="1"/>
    </xf>
    <xf numFmtId="0" fontId="2" fillId="12" borderId="34" xfId="0" applyFont="1" applyFill="1" applyBorder="1" applyAlignment="1" applyProtection="1">
      <alignment horizontal="left"/>
      <protection locked="0"/>
    </xf>
    <xf numFmtId="0" fontId="0" fillId="12" borderId="34" xfId="0" applyFill="1" applyBorder="1" applyAlignment="1" applyProtection="1">
      <alignment horizontal="left"/>
      <protection locked="0"/>
    </xf>
    <xf numFmtId="0" fontId="2" fillId="12" borderId="35" xfId="0" applyFont="1" applyFill="1" applyBorder="1" applyAlignment="1" applyProtection="1">
      <alignment horizontal="left"/>
      <protection locked="0"/>
    </xf>
    <xf numFmtId="0" fontId="0" fillId="12" borderId="35" xfId="0" applyFill="1" applyBorder="1" applyAlignment="1" applyProtection="1">
      <alignment horizontal="left"/>
      <protection locked="0"/>
    </xf>
    <xf numFmtId="0" fontId="24" fillId="0" borderId="10" xfId="0" applyFont="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33" fillId="0" borderId="0" xfId="0" applyFont="1" applyAlignment="1" applyProtection="1">
      <alignment horizontal="left" vertical="center"/>
      <protection hidden="1"/>
    </xf>
    <xf numFmtId="0" fontId="32" fillId="0" borderId="0" xfId="0" applyFont="1" applyAlignment="1" applyProtection="1">
      <alignment horizontal="left" vertical="center"/>
      <protection hidden="1"/>
    </xf>
    <xf numFmtId="0" fontId="30" fillId="0" borderId="18" xfId="0" applyFont="1" applyBorder="1" applyAlignment="1" applyProtection="1">
      <alignment horizontal="left" vertical="center"/>
      <protection hidden="1"/>
    </xf>
    <xf numFmtId="0" fontId="29" fillId="0" borderId="18" xfId="0" applyFont="1" applyBorder="1" applyAlignment="1" applyProtection="1">
      <alignment horizontal="left" vertical="center"/>
      <protection hidden="1"/>
    </xf>
    <xf numFmtId="0" fontId="31" fillId="12" borderId="18" xfId="0" applyFont="1" applyFill="1" applyBorder="1" applyAlignment="1" applyProtection="1">
      <alignment horizontal="center" vertical="center"/>
      <protection locked="0"/>
    </xf>
    <xf numFmtId="0" fontId="31" fillId="12" borderId="18" xfId="0" applyFont="1" applyFill="1" applyBorder="1" applyAlignment="1" applyProtection="1">
      <alignment horizontal="center"/>
      <protection locked="0"/>
    </xf>
    <xf numFmtId="0" fontId="46" fillId="12" borderId="18" xfId="0" applyFont="1" applyFill="1" applyBorder="1" applyAlignment="1" applyProtection="1">
      <alignment horizontal="center" vertical="center"/>
      <protection locked="0"/>
    </xf>
    <xf numFmtId="0" fontId="31" fillId="0" borderId="44" xfId="0" applyFont="1" applyBorder="1" applyAlignment="1" applyProtection="1">
      <alignment horizontal="center" vertical="center"/>
      <protection hidden="1"/>
    </xf>
    <xf numFmtId="0" fontId="31" fillId="0" borderId="45" xfId="0" applyFont="1" applyBorder="1" applyAlignment="1" applyProtection="1">
      <alignment horizontal="center" vertical="center"/>
      <protection hidden="1"/>
    </xf>
    <xf numFmtId="0" fontId="16" fillId="0" borderId="7" xfId="0" applyFont="1" applyBorder="1" applyAlignment="1" applyProtection="1">
      <alignment horizontal="left" vertical="top"/>
      <protection hidden="1"/>
    </xf>
    <xf numFmtId="0" fontId="0" fillId="0" borderId="0" xfId="0" applyAlignment="1" applyProtection="1">
      <alignment horizontal="left" vertical="top"/>
      <protection hidden="1"/>
    </xf>
    <xf numFmtId="0" fontId="0" fillId="0" borderId="7" xfId="0" applyBorder="1" applyAlignment="1" applyProtection="1">
      <alignment horizontal="left" vertical="top"/>
      <protection hidden="1"/>
    </xf>
    <xf numFmtId="0" fontId="16" fillId="0" borderId="14" xfId="0" applyFont="1" applyBorder="1" applyAlignment="1" applyProtection="1">
      <alignment horizontal="left"/>
      <protection hidden="1"/>
    </xf>
    <xf numFmtId="0" fontId="16" fillId="0" borderId="15" xfId="0" applyFont="1" applyBorder="1" applyAlignment="1" applyProtection="1">
      <alignment horizontal="left"/>
      <protection hidden="1"/>
    </xf>
    <xf numFmtId="0" fontId="15" fillId="0" borderId="7" xfId="0" applyFont="1" applyBorder="1" applyAlignment="1" applyProtection="1">
      <alignment horizontal="left"/>
      <protection hidden="1"/>
    </xf>
    <xf numFmtId="0" fontId="15" fillId="0" borderId="0" xfId="0" applyFont="1" applyAlignment="1" applyProtection="1">
      <alignment horizontal="left"/>
      <protection hidden="1"/>
    </xf>
    <xf numFmtId="0" fontId="3" fillId="0" borderId="38" xfId="0" applyFont="1" applyBorder="1" applyAlignment="1" applyProtection="1">
      <alignment horizontal="left" indent="1"/>
      <protection locked="0"/>
    </xf>
    <xf numFmtId="0" fontId="0" fillId="0" borderId="38" xfId="0" applyBorder="1" applyAlignment="1" applyProtection="1">
      <alignment horizontal="left" indent="1"/>
      <protection locked="0"/>
    </xf>
    <xf numFmtId="0" fontId="8" fillId="0" borderId="13" xfId="0" applyFont="1" applyBorder="1" applyAlignment="1" applyProtection="1">
      <alignment horizontal="left" vertical="center"/>
      <protection hidden="1"/>
    </xf>
    <xf numFmtId="0" fontId="6" fillId="0" borderId="10"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8" fontId="6" fillId="0" borderId="10" xfId="0" quotePrefix="1" applyNumberFormat="1" applyFont="1" applyBorder="1" applyAlignment="1" applyProtection="1">
      <alignment horizontal="center" vertical="center" wrapText="1"/>
      <protection hidden="1"/>
    </xf>
    <xf numFmtId="8" fontId="6" fillId="0" borderId="18" xfId="0" applyNumberFormat="1" applyFont="1" applyBorder="1" applyAlignment="1" applyProtection="1">
      <alignment horizontal="center" vertical="center" wrapText="1"/>
      <protection hidden="1"/>
    </xf>
    <xf numFmtId="8" fontId="6" fillId="0" borderId="11" xfId="0" applyNumberFormat="1" applyFont="1" applyBorder="1" applyAlignment="1" applyProtection="1">
      <alignment horizontal="center" vertical="center" wrapText="1"/>
      <protection hidden="1"/>
    </xf>
    <xf numFmtId="0" fontId="3" fillId="12" borderId="41" xfId="0" applyFont="1" applyFill="1" applyBorder="1" applyAlignment="1" applyProtection="1">
      <alignment horizontal="left" indent="1"/>
      <protection locked="0"/>
    </xf>
    <xf numFmtId="0" fontId="0" fillId="12" borderId="41" xfId="0" applyFill="1" applyBorder="1" applyAlignment="1" applyProtection="1">
      <alignment horizontal="left" indent="1"/>
      <protection locked="0"/>
    </xf>
    <xf numFmtId="0" fontId="1" fillId="0" borderId="18" xfId="0" applyFont="1" applyBorder="1" applyAlignment="1">
      <alignment horizontal="center" vertical="center"/>
    </xf>
    <xf numFmtId="0" fontId="1" fillId="0" borderId="11" xfId="0" applyFont="1" applyBorder="1" applyAlignment="1">
      <alignment horizontal="center" vertical="center"/>
    </xf>
    <xf numFmtId="0" fontId="31" fillId="0" borderId="18" xfId="0" applyFont="1" applyBorder="1" applyAlignment="1">
      <alignment horizontal="center" vertical="center"/>
    </xf>
    <xf numFmtId="0" fontId="31" fillId="0" borderId="18" xfId="0" applyFont="1" applyBorder="1" applyAlignment="1">
      <alignment horizontal="center"/>
    </xf>
    <xf numFmtId="0" fontId="31" fillId="0" borderId="18" xfId="0" applyFont="1" applyBorder="1" applyAlignment="1" applyProtection="1">
      <alignment horizontal="left" vertical="center"/>
      <protection hidden="1"/>
    </xf>
    <xf numFmtId="0" fontId="46" fillId="0" borderId="18" xfId="0" applyFont="1" applyBorder="1" applyAlignment="1" applyProtection="1">
      <alignment horizontal="left" vertical="center"/>
      <protection hidden="1"/>
    </xf>
    <xf numFmtId="171" fontId="39" fillId="12" borderId="38" xfId="0" applyNumberFormat="1" applyFont="1" applyFill="1" applyBorder="1" applyAlignment="1" applyProtection="1">
      <alignment horizontal="center"/>
      <protection locked="0"/>
    </xf>
    <xf numFmtId="171" fontId="39" fillId="12" borderId="39" xfId="0" applyNumberFormat="1" applyFont="1" applyFill="1" applyBorder="1" applyAlignment="1" applyProtection="1">
      <alignment horizontal="center"/>
      <protection locked="0"/>
    </xf>
    <xf numFmtId="171" fontId="39" fillId="12" borderId="41" xfId="0" applyNumberFormat="1" applyFont="1" applyFill="1" applyBorder="1" applyAlignment="1" applyProtection="1">
      <alignment horizontal="center"/>
      <protection locked="0"/>
    </xf>
    <xf numFmtId="171" fontId="39" fillId="12" borderId="42" xfId="0" applyNumberFormat="1" applyFont="1" applyFill="1" applyBorder="1" applyAlignment="1" applyProtection="1">
      <alignment horizontal="center"/>
      <protection locked="0"/>
    </xf>
    <xf numFmtId="0" fontId="39" fillId="12" borderId="65" xfId="0" applyFont="1" applyFill="1" applyBorder="1" applyAlignment="1" applyProtection="1">
      <alignment horizontal="center"/>
      <protection locked="0"/>
    </xf>
    <xf numFmtId="0" fontId="39" fillId="12" borderId="92" xfId="0" applyFont="1" applyFill="1" applyBorder="1" applyAlignment="1" applyProtection="1">
      <alignment horizontal="center"/>
      <protection locked="0"/>
    </xf>
    <xf numFmtId="0" fontId="0" fillId="0" borderId="91" xfId="0" applyBorder="1" applyAlignment="1" applyProtection="1">
      <alignment horizontal="left" indent="1"/>
      <protection locked="0"/>
    </xf>
    <xf numFmtId="0" fontId="39" fillId="0" borderId="41" xfId="0" quotePrefix="1" applyFont="1" applyBorder="1" applyAlignment="1" applyProtection="1">
      <alignment horizontal="center"/>
      <protection locked="0"/>
    </xf>
    <xf numFmtId="0" fontId="39" fillId="0" borderId="38" xfId="0" applyFont="1" applyBorder="1" applyAlignment="1" applyProtection="1">
      <alignment horizontal="center"/>
      <protection locked="0"/>
    </xf>
    <xf numFmtId="0" fontId="39" fillId="0" borderId="39" xfId="0" applyFont="1" applyBorder="1" applyAlignment="1" applyProtection="1">
      <alignment horizontal="center"/>
      <protection locked="0"/>
    </xf>
    <xf numFmtId="0" fontId="3" fillId="12" borderId="38" xfId="0" applyFont="1" applyFill="1" applyBorder="1" applyAlignment="1" applyProtection="1">
      <alignment horizontal="left" indent="1"/>
      <protection locked="0"/>
    </xf>
    <xf numFmtId="0" fontId="0" fillId="12" borderId="38" xfId="0" applyFill="1" applyBorder="1" applyAlignment="1" applyProtection="1">
      <alignment horizontal="left" indent="1"/>
      <protection locked="0"/>
    </xf>
    <xf numFmtId="0" fontId="2" fillId="12" borderId="36" xfId="0" applyFont="1" applyFill="1" applyBorder="1" applyAlignment="1" applyProtection="1">
      <alignment horizontal="left"/>
      <protection locked="0"/>
    </xf>
    <xf numFmtId="0" fontId="0" fillId="12" borderId="36" xfId="0" applyFill="1" applyBorder="1" applyAlignment="1" applyProtection="1">
      <alignment horizontal="left"/>
      <protection locked="0"/>
    </xf>
    <xf numFmtId="0" fontId="3" fillId="0" borderId="49" xfId="0" applyFont="1" applyBorder="1" applyAlignment="1" applyProtection="1">
      <alignment horizontal="left" indent="1"/>
      <protection locked="0"/>
    </xf>
    <xf numFmtId="0" fontId="3" fillId="0" borderId="35" xfId="0" applyFont="1" applyBorder="1" applyAlignment="1" applyProtection="1">
      <alignment horizontal="left" indent="1"/>
      <protection locked="0"/>
    </xf>
    <xf numFmtId="0" fontId="3" fillId="0" borderId="50" xfId="0" applyFont="1" applyBorder="1" applyAlignment="1" applyProtection="1">
      <alignment horizontal="left" indent="1"/>
      <protection locked="0"/>
    </xf>
    <xf numFmtId="0" fontId="39" fillId="12" borderId="66" xfId="0" applyFont="1" applyFill="1" applyBorder="1" applyAlignment="1" applyProtection="1">
      <alignment horizontal="center"/>
      <protection locked="0"/>
    </xf>
    <xf numFmtId="0" fontId="39" fillId="12" borderId="90" xfId="0" applyFont="1" applyFill="1" applyBorder="1" applyAlignment="1" applyProtection="1">
      <alignment horizontal="center"/>
      <protection locked="0"/>
    </xf>
    <xf numFmtId="0" fontId="3" fillId="0" borderId="66" xfId="0" applyFont="1" applyBorder="1" applyAlignment="1" applyProtection="1">
      <alignment horizontal="left" indent="1"/>
      <protection locked="0"/>
    </xf>
    <xf numFmtId="0" fontId="3" fillId="0" borderId="36" xfId="0" applyFont="1" applyBorder="1" applyAlignment="1" applyProtection="1">
      <alignment horizontal="left" indent="1"/>
      <protection locked="0"/>
    </xf>
    <xf numFmtId="0" fontId="3" fillId="0" borderId="67" xfId="0" applyFont="1" applyBorder="1" applyAlignment="1" applyProtection="1">
      <alignment horizontal="left" indent="1"/>
      <protection locked="0"/>
    </xf>
    <xf numFmtId="170" fontId="65" fillId="0" borderId="17" xfId="0" applyNumberFormat="1" applyFont="1" applyBorder="1" applyAlignment="1" applyProtection="1">
      <alignment horizontal="center" vertical="center"/>
      <protection hidden="1"/>
    </xf>
    <xf numFmtId="0" fontId="58" fillId="0" borderId="35" xfId="0" applyFont="1" applyBorder="1" applyAlignment="1" applyProtection="1">
      <alignment horizontal="center" vertical="center"/>
      <protection hidden="1"/>
    </xf>
    <xf numFmtId="0" fontId="6" fillId="0" borderId="9" xfId="0" applyFont="1" applyBorder="1" applyAlignment="1" applyProtection="1">
      <alignment horizontal="center" vertical="center" wrapText="1"/>
      <protection locked="0"/>
    </xf>
    <xf numFmtId="8" fontId="6" fillId="0" borderId="9" xfId="0" applyNumberFormat="1" applyFont="1" applyBorder="1" applyAlignment="1" applyProtection="1">
      <alignment horizontal="center" vertical="center" wrapText="1"/>
      <protection locked="0"/>
    </xf>
    <xf numFmtId="0" fontId="0" fillId="0" borderId="9" xfId="0" applyBorder="1" applyAlignment="1" applyProtection="1">
      <alignment horizontal="center" wrapText="1"/>
      <protection locked="0"/>
    </xf>
    <xf numFmtId="0" fontId="61" fillId="17" borderId="3" xfId="0" applyFont="1" applyFill="1" applyBorder="1" applyAlignment="1">
      <alignment horizontal="left" vertical="center"/>
    </xf>
    <xf numFmtId="0" fontId="61" fillId="17" borderId="4" xfId="0" applyFont="1" applyFill="1" applyBorder="1" applyAlignment="1">
      <alignment horizontal="left" vertical="center"/>
    </xf>
    <xf numFmtId="0" fontId="61" fillId="17" borderId="5" xfId="0" applyFont="1" applyFill="1" applyBorder="1" applyAlignment="1">
      <alignment horizontal="left" vertical="center"/>
    </xf>
    <xf numFmtId="0" fontId="39" fillId="14" borderId="3" xfId="0" applyFont="1" applyFill="1" applyBorder="1" applyAlignment="1">
      <alignment horizontal="center" vertical="center"/>
    </xf>
    <xf numFmtId="0" fontId="0" fillId="14" borderId="4" xfId="0" applyFill="1" applyBorder="1" applyAlignment="1">
      <alignment horizontal="center" vertical="center"/>
    </xf>
    <xf numFmtId="0" fontId="0" fillId="0" borderId="95" xfId="0" applyBorder="1" applyProtection="1">
      <protection hidden="1"/>
    </xf>
    <xf numFmtId="0" fontId="55" fillId="15" borderId="3" xfId="0" applyFont="1" applyFill="1" applyBorder="1" applyAlignment="1" applyProtection="1">
      <alignment horizontal="center"/>
      <protection hidden="1"/>
    </xf>
    <xf numFmtId="0" fontId="0" fillId="15" borderId="4" xfId="0" applyFill="1" applyBorder="1" applyAlignment="1">
      <alignment horizontal="center"/>
    </xf>
    <xf numFmtId="0" fontId="0" fillId="15" borderId="5" xfId="0" applyFill="1" applyBorder="1" applyAlignment="1">
      <alignment horizontal="center"/>
    </xf>
    <xf numFmtId="0" fontId="48" fillId="4" borderId="96" xfId="2" applyFont="1" applyFill="1" applyBorder="1" applyProtection="1">
      <protection locked="0"/>
    </xf>
    <xf numFmtId="0" fontId="48" fillId="4" borderId="97" xfId="2" applyFont="1" applyFill="1" applyBorder="1" applyProtection="1">
      <protection locked="0"/>
    </xf>
    <xf numFmtId="0" fontId="55" fillId="18" borderId="3" xfId="0" applyFont="1" applyFill="1" applyBorder="1" applyAlignment="1">
      <alignment horizontal="center"/>
    </xf>
    <xf numFmtId="0" fontId="0" fillId="18" borderId="4" xfId="0" applyFill="1" applyBorder="1" applyAlignment="1">
      <alignment horizontal="center"/>
    </xf>
    <xf numFmtId="0" fontId="0" fillId="18" borderId="5" xfId="0" applyFill="1" applyBorder="1" applyAlignment="1">
      <alignment horizontal="center"/>
    </xf>
    <xf numFmtId="0" fontId="53" fillId="11" borderId="98" xfId="2" applyFont="1" applyFill="1" applyBorder="1" applyAlignment="1" applyProtection="1">
      <alignment horizontal="center"/>
      <protection hidden="1"/>
    </xf>
    <xf numFmtId="0" fontId="55" fillId="0" borderId="4" xfId="0" applyFont="1" applyBorder="1" applyAlignment="1" applyProtection="1">
      <alignment horizontal="center" vertical="center"/>
      <protection hidden="1"/>
    </xf>
    <xf numFmtId="0" fontId="53" fillId="11" borderId="5" xfId="2" applyFont="1" applyFill="1" applyBorder="1" applyAlignment="1" applyProtection="1">
      <alignment horizontal="center"/>
      <protection hidden="1"/>
    </xf>
    <xf numFmtId="0" fontId="54" fillId="11" borderId="99" xfId="2" applyFont="1" applyFill="1" applyBorder="1" applyAlignment="1">
      <alignment horizontal="center"/>
    </xf>
    <xf numFmtId="0" fontId="54" fillId="11" borderId="100" xfId="2" applyFont="1" applyFill="1" applyBorder="1" applyAlignment="1">
      <alignment horizontal="center"/>
    </xf>
    <xf numFmtId="0" fontId="54" fillId="11" borderId="101" xfId="2" applyFont="1" applyFill="1" applyBorder="1" applyAlignment="1">
      <alignment horizontal="center"/>
    </xf>
    <xf numFmtId="0" fontId="11" fillId="0" borderId="9" xfId="0" applyFont="1" applyFill="1" applyBorder="1" applyAlignment="1">
      <alignment horizontal="center" vertical="center"/>
    </xf>
    <xf numFmtId="0" fontId="1" fillId="0" borderId="18" xfId="0" applyFont="1" applyBorder="1" applyProtection="1">
      <protection hidden="1"/>
    </xf>
    <xf numFmtId="0" fontId="1" fillId="0" borderId="73" xfId="0" applyFont="1" applyBorder="1" applyProtection="1">
      <protection hidden="1"/>
    </xf>
    <xf numFmtId="0" fontId="25" fillId="0" borderId="74" xfId="0" applyFont="1" applyBorder="1" applyAlignment="1" applyProtection="1">
      <alignment horizontal="center" vertical="center"/>
      <protection hidden="1"/>
    </xf>
    <xf numFmtId="0" fontId="1" fillId="0" borderId="18"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31" fillId="0" borderId="18" xfId="0" applyFont="1" applyBorder="1" applyAlignment="1" applyProtection="1">
      <alignment horizontal="center" vertical="center"/>
      <protection hidden="1"/>
    </xf>
    <xf numFmtId="0" fontId="31" fillId="0" borderId="18" xfId="0" applyFont="1" applyBorder="1" applyAlignment="1" applyProtection="1">
      <alignment horizontal="center"/>
      <protection hidden="1"/>
    </xf>
  </cellXfs>
  <cellStyles count="3">
    <cellStyle name="Hyperlink" xfId="1" builtinId="8"/>
    <cellStyle name="Normal" xfId="0" builtinId="0"/>
    <cellStyle name="Normal_Sheet1" xfId="2" xr:uid="{15DFAA14-E1AD-41E6-8BBF-81A74B8BCCF5}"/>
  </cellStyles>
  <dxfs count="35">
    <dxf>
      <font>
        <color rgb="FFFFFF00"/>
      </font>
      <fill>
        <patternFill>
          <bgColor rgb="FFFF0000"/>
        </patternFill>
      </fill>
    </dxf>
    <dxf>
      <fill>
        <patternFill>
          <bgColor rgb="FFFFFF00"/>
        </patternFill>
      </fill>
    </dxf>
    <dxf>
      <font>
        <color rgb="FFFFFF00"/>
      </font>
      <fill>
        <patternFill>
          <bgColor rgb="FFFF0000"/>
        </patternFill>
      </fill>
    </dxf>
    <dxf>
      <font>
        <color auto="1"/>
      </font>
      <fill>
        <patternFill>
          <bgColor rgb="FFFFFF00"/>
        </patternFill>
      </fill>
    </dxf>
    <dxf>
      <font>
        <color rgb="FFFFFF00"/>
      </font>
      <fill>
        <patternFill>
          <bgColor rgb="FFFF0000"/>
        </patternFill>
      </fill>
    </dxf>
    <dxf>
      <font>
        <color auto="1"/>
      </font>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rgb="FFFFFF00"/>
      </font>
      <fill>
        <patternFill>
          <bgColor rgb="FFFF0000"/>
        </patternFill>
      </fill>
    </dxf>
    <dxf>
      <fill>
        <patternFill>
          <bgColor rgb="FFFFFF00"/>
        </patternFill>
      </fill>
    </dxf>
    <dxf>
      <font>
        <color rgb="FFFFFF00"/>
      </font>
      <fill>
        <patternFill>
          <bgColor rgb="FFFF0000"/>
        </patternFill>
      </fill>
    </dxf>
    <dxf>
      <font>
        <color rgb="FFFFFF00"/>
      </font>
      <fill>
        <patternFill>
          <bgColor rgb="FFFF0000"/>
        </patternFill>
      </fill>
    </dxf>
    <dxf>
      <font>
        <color auto="1"/>
      </font>
      <fill>
        <patternFill>
          <bgColor rgb="FFFFFF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
      <font>
        <color rgb="FFFFFF00"/>
      </font>
      <fill>
        <patternFill>
          <bgColor rgb="FFFF0000"/>
        </patternFill>
      </fill>
    </dxf>
    <dxf>
      <font>
        <color rgb="FFFFFF00"/>
      </font>
      <fill>
        <patternFill>
          <bgColor rgb="FFFF0000"/>
        </patternFill>
      </fill>
    </dxf>
    <dxf>
      <fill>
        <patternFill>
          <bgColor rgb="FFFFFF00"/>
        </patternFill>
      </fill>
    </dxf>
    <dxf>
      <font>
        <color rgb="FFFFFF00"/>
      </font>
      <fill>
        <patternFill>
          <bgColor rgb="FFFF0000"/>
        </patternFill>
      </fill>
    </dxf>
    <dxf>
      <font>
        <color rgb="FFFFFF00"/>
      </font>
      <fill>
        <patternFill>
          <bgColor rgb="FFFF0000"/>
        </patternFill>
      </fill>
    </dxf>
    <dxf>
      <fill>
        <patternFill>
          <bgColor rgb="FFFFFF00"/>
        </patternFill>
      </fill>
    </dxf>
    <dxf>
      <fill>
        <patternFill>
          <bgColor rgb="FFFFFF00"/>
        </patternFill>
      </fill>
    </dxf>
  </dxfs>
  <tableStyles count="0" defaultTableStyle="TableStyleMedium2" defaultPivotStyle="PivotStyleLight16"/>
  <colors>
    <mruColors>
      <color rgb="FFFFFFD9"/>
      <color rgb="FFFFFFFF"/>
      <color rgb="FFFFFFCC"/>
      <color rgb="FF0066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https://docs.google.com/uc?export=download&amp;id=1eB2a-Ns7ha-XkiS9vZLSvkwr1vT4RrAF&amp;revid=0B29p6uSAw7kCMUlNSkhYL09uam04OGtpeTZaNnE2RzNzcHZjPQ" TargetMode="External"/><Relationship Id="rId1" Type="http://schemas.openxmlformats.org/officeDocument/2006/relationships/image" Target="../media/image1.pn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https://docs.google.com/uc?export=download&amp;id=1eB2a-Ns7ha-XkiS9vZLSvkwr1vT4RrAF&amp;revid=0B29p6uSAw7kCMUlNSkhYL09uam04OGtpeTZaNnE2RzNzcHZjPQ"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47625</xdr:colOff>
      <xdr:row>2</xdr:row>
      <xdr:rowOff>104775</xdr:rowOff>
    </xdr:from>
    <xdr:to>
      <xdr:col>34</xdr:col>
      <xdr:colOff>95250</xdr:colOff>
      <xdr:row>6</xdr:row>
      <xdr:rowOff>128588</xdr:rowOff>
    </xdr:to>
    <xdr:pic>
      <xdr:nvPicPr>
        <xdr:cNvPr id="10" name="Picture 9">
          <a:extLst>
            <a:ext uri="{FF2B5EF4-FFF2-40B4-BE49-F238E27FC236}">
              <a16:creationId xmlns:a16="http://schemas.microsoft.com/office/drawing/2014/main" id="{6BF78714-BFFC-4C93-A0D1-C88F6E108D95}"/>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848350" y="11734800"/>
          <a:ext cx="657225" cy="985838"/>
        </a:xfrm>
        <a:prstGeom prst="rect">
          <a:avLst/>
        </a:prstGeom>
        <a:noFill/>
        <a:ln>
          <a:noFill/>
        </a:ln>
      </xdr:spPr>
    </xdr:pic>
    <xdr:clientData/>
  </xdr:twoCellAnchor>
  <xdr:twoCellAnchor editAs="oneCell">
    <xdr:from>
      <xdr:col>31</xdr:col>
      <xdr:colOff>57150</xdr:colOff>
      <xdr:row>95</xdr:row>
      <xdr:rowOff>76200</xdr:rowOff>
    </xdr:from>
    <xdr:to>
      <xdr:col>34</xdr:col>
      <xdr:colOff>104775</xdr:colOff>
      <xdr:row>99</xdr:row>
      <xdr:rowOff>185738</xdr:rowOff>
    </xdr:to>
    <xdr:pic>
      <xdr:nvPicPr>
        <xdr:cNvPr id="11" name="Picture 10">
          <a:extLst>
            <a:ext uri="{FF2B5EF4-FFF2-40B4-BE49-F238E27FC236}">
              <a16:creationId xmlns:a16="http://schemas.microsoft.com/office/drawing/2014/main" id="{AF62D061-D19B-49E7-9F4A-7E2B39194A58}"/>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857875" y="31803975"/>
          <a:ext cx="657225" cy="985838"/>
        </a:xfrm>
        <a:prstGeom prst="rect">
          <a:avLst/>
        </a:prstGeom>
        <a:noFill/>
        <a:ln>
          <a:noFill/>
        </a:ln>
      </xdr:spPr>
    </xdr:pic>
    <xdr:clientData/>
  </xdr:twoCellAnchor>
  <xdr:oneCellAnchor>
    <xdr:from>
      <xdr:col>33</xdr:col>
      <xdr:colOff>28575</xdr:colOff>
      <xdr:row>48</xdr:row>
      <xdr:rowOff>47625</xdr:rowOff>
    </xdr:from>
    <xdr:ext cx="352425" cy="528638"/>
    <xdr:pic>
      <xdr:nvPicPr>
        <xdr:cNvPr id="12" name="Picture 11">
          <a:extLst>
            <a:ext uri="{FF2B5EF4-FFF2-40B4-BE49-F238E27FC236}">
              <a16:creationId xmlns:a16="http://schemas.microsoft.com/office/drawing/2014/main" id="{FB51EA3E-4142-415B-BE0A-AD79EF179218}"/>
            </a:ext>
          </a:extLst>
        </xdr:cNvPr>
        <xdr:cNvPicPr>
          <a:picLocks noChangeAspect="1"/>
        </xdr:cNvPicPr>
      </xdr:nvPicPr>
      <xdr:blipFill>
        <a:blip xmlns:r="http://schemas.openxmlformats.org/officeDocument/2006/relationships" r:embed="rId3" r:link="rId2" cstate="print">
          <a:extLst>
            <a:ext uri="{28A0092B-C50C-407E-A947-70E740481C1C}">
              <a14:useLocalDpi xmlns:a14="http://schemas.microsoft.com/office/drawing/2010/main" val="0"/>
            </a:ext>
          </a:extLst>
        </a:blip>
        <a:srcRect/>
        <a:stretch>
          <a:fillRect/>
        </a:stretch>
      </xdr:blipFill>
      <xdr:spPr bwMode="auto">
        <a:xfrm>
          <a:off x="6524625" y="9458325"/>
          <a:ext cx="352425" cy="528638"/>
        </a:xfrm>
        <a:prstGeom prst="rect">
          <a:avLst/>
        </a:prstGeom>
        <a:noFill/>
        <a:ln>
          <a:noFill/>
        </a:ln>
      </xdr:spPr>
    </xdr:pic>
    <xdr:clientData/>
  </xdr:oneCellAnchor>
  <xdr:oneCellAnchor>
    <xdr:from>
      <xdr:col>33</xdr:col>
      <xdr:colOff>28575</xdr:colOff>
      <xdr:row>143</xdr:row>
      <xdr:rowOff>47625</xdr:rowOff>
    </xdr:from>
    <xdr:ext cx="352425" cy="528638"/>
    <xdr:pic>
      <xdr:nvPicPr>
        <xdr:cNvPr id="20" name="Picture 19">
          <a:extLst>
            <a:ext uri="{FF2B5EF4-FFF2-40B4-BE49-F238E27FC236}">
              <a16:creationId xmlns:a16="http://schemas.microsoft.com/office/drawing/2014/main" id="{05023AD1-B08F-48AC-8A15-15DF181D43F8}"/>
            </a:ext>
          </a:extLst>
        </xdr:cNvPr>
        <xdr:cNvPicPr>
          <a:picLocks noChangeAspect="1"/>
        </xdr:cNvPicPr>
      </xdr:nvPicPr>
      <xdr:blipFill>
        <a:blip xmlns:r="http://schemas.openxmlformats.org/officeDocument/2006/relationships" r:embed="rId3" r:link="rId2" cstate="print">
          <a:extLst>
            <a:ext uri="{28A0092B-C50C-407E-A947-70E740481C1C}">
              <a14:useLocalDpi xmlns:a14="http://schemas.microsoft.com/office/drawing/2010/main" val="0"/>
            </a:ext>
          </a:extLst>
        </a:blip>
        <a:srcRect/>
        <a:stretch>
          <a:fillRect/>
        </a:stretch>
      </xdr:blipFill>
      <xdr:spPr bwMode="auto">
        <a:xfrm>
          <a:off x="6229350" y="9839325"/>
          <a:ext cx="352425" cy="528638"/>
        </a:xfrm>
        <a:prstGeom prst="rect">
          <a:avLst/>
        </a:prstGeom>
        <a:noFill/>
        <a:ln>
          <a:noFill/>
        </a:ln>
      </xdr:spPr>
    </xdr:pic>
    <xdr:clientData/>
  </xdr:oneCellAnchor>
  <xdr:twoCellAnchor>
    <xdr:from>
      <xdr:col>40</xdr:col>
      <xdr:colOff>0</xdr:colOff>
      <xdr:row>0</xdr:row>
      <xdr:rowOff>152395</xdr:rowOff>
    </xdr:from>
    <xdr:to>
      <xdr:col>75</xdr:col>
      <xdr:colOff>133350</xdr:colOff>
      <xdr:row>91</xdr:row>
      <xdr:rowOff>66675</xdr:rowOff>
    </xdr:to>
    <xdr:sp macro="" textlink="">
      <xdr:nvSpPr>
        <xdr:cNvPr id="2" name="TextBox 1">
          <a:extLst>
            <a:ext uri="{FF2B5EF4-FFF2-40B4-BE49-F238E27FC236}">
              <a16:creationId xmlns:a16="http://schemas.microsoft.com/office/drawing/2014/main" id="{4E895FB1-8CB3-48ED-9452-ED4C8EF0BF19}"/>
            </a:ext>
          </a:extLst>
        </xdr:cNvPr>
        <xdr:cNvSpPr txBox="1"/>
      </xdr:nvSpPr>
      <xdr:spPr>
        <a:xfrm>
          <a:off x="7953375" y="152395"/>
          <a:ext cx="7467600" cy="20812130"/>
        </a:xfrm>
        <a:prstGeom prst="rect">
          <a:avLst/>
        </a:prstGeom>
        <a:blipFill>
          <a:blip xmlns:r="http://schemas.openxmlformats.org/officeDocument/2006/relationships" r:embed="rId4"/>
          <a:tile tx="0" ty="0" sx="100000" sy="100000" flip="none" algn="tl"/>
        </a:bli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b="1">
            <a:solidFill>
              <a:schemeClr val="bg1"/>
            </a:solidFill>
          </a:endParaRPr>
        </a:p>
        <a:p>
          <a:r>
            <a:rPr lang="en-AU" sz="1400" b="1" u="sng">
              <a:solidFill>
                <a:schemeClr val="bg1"/>
              </a:solidFill>
            </a:rPr>
            <a:t>This is a rough guide and will be formalised later.</a:t>
          </a:r>
        </a:p>
        <a:p>
          <a:endParaRPr lang="en-AU" sz="1400" b="1" u="sng">
            <a:solidFill>
              <a:schemeClr val="bg1"/>
            </a:solidFill>
          </a:endParaRPr>
        </a:p>
        <a:p>
          <a:r>
            <a:rPr lang="en-AU" sz="1400" b="1" u="sng">
              <a:solidFill>
                <a:schemeClr val="bg1"/>
              </a:solidFill>
            </a:rPr>
            <a:t>Notes on the Auto Form</a:t>
          </a:r>
        </a:p>
        <a:p>
          <a:endParaRPr lang="en-AU" sz="1400" b="1" u="sng">
            <a:solidFill>
              <a:schemeClr val="bg1"/>
            </a:solidFill>
          </a:endParaRPr>
        </a:p>
        <a:p>
          <a:r>
            <a:rPr lang="en-AU" sz="1100" b="0">
              <a:solidFill>
                <a:schemeClr val="bg1"/>
              </a:solidFill>
              <a:effectLst/>
              <a:latin typeface="+mn-lt"/>
              <a:ea typeface="+mn-ea"/>
              <a:cs typeface="+mn-cs"/>
            </a:rPr>
            <a:t>*</a:t>
          </a:r>
          <a:r>
            <a:rPr lang="en-AU" sz="1100" b="0" baseline="0">
              <a:solidFill>
                <a:schemeClr val="bg1"/>
              </a:solidFill>
              <a:effectLst/>
              <a:latin typeface="+mn-lt"/>
              <a:ea typeface="+mn-ea"/>
              <a:cs typeface="+mn-cs"/>
            </a:rPr>
            <a:t>  </a:t>
          </a:r>
          <a:r>
            <a:rPr lang="en-AU" sz="1100" b="0">
              <a:solidFill>
                <a:schemeClr val="bg1"/>
              </a:solidFill>
              <a:effectLst/>
              <a:latin typeface="+mn-lt"/>
              <a:ea typeface="+mn-ea"/>
              <a:cs typeface="+mn-cs"/>
            </a:rPr>
            <a:t>This worksheet is protected to protect the formulars in the cells.  The only cells that can be changed or have data entered into them are shaded yellow.</a:t>
          </a:r>
        </a:p>
        <a:p>
          <a:endParaRPr lang="en-AU" sz="1100">
            <a:solidFill>
              <a:schemeClr val="bg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i="0">
              <a:solidFill>
                <a:schemeClr val="bg1"/>
              </a:solidFill>
              <a:effectLst/>
              <a:latin typeface="+mn-lt"/>
              <a:ea typeface="+mn-ea"/>
              <a:cs typeface="+mn-cs"/>
            </a:rPr>
            <a:t>*  Use the &lt;TAB&gt; button to skip between editable cells</a:t>
          </a:r>
          <a:r>
            <a:rPr lang="en-AU" sz="1100" b="0">
              <a:solidFill>
                <a:schemeClr val="bg1"/>
              </a:solidFill>
              <a:effectLst/>
              <a:latin typeface="+mn-lt"/>
              <a:ea typeface="+mn-ea"/>
              <a:cs typeface="+mn-cs"/>
            </a:rPr>
            <a:t> and start entering data into the first Form</a:t>
          </a:r>
          <a:r>
            <a:rPr lang="en-AU" sz="1100" b="0" baseline="0">
              <a:solidFill>
                <a:schemeClr val="bg1"/>
              </a:solidFill>
              <a:effectLst/>
              <a:latin typeface="+mn-lt"/>
              <a:ea typeface="+mn-ea"/>
              <a:cs typeface="+mn-cs"/>
            </a:rPr>
            <a:t> 3.  </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a:solidFill>
                <a:schemeClr val="bg1"/>
              </a:solidFill>
              <a:effectLst/>
              <a:latin typeface="+mn-lt"/>
              <a:ea typeface="+mn-ea"/>
              <a:cs typeface="+mn-cs"/>
            </a:rPr>
            <a:t>*  Form's 2A and 2B are filled out automatically based on where the names are placed in the Form 3.  </a:t>
          </a:r>
          <a:r>
            <a:rPr lang="en-AU" sz="1100" b="0" baseline="0">
              <a:solidFill>
                <a:schemeClr val="bg1"/>
              </a:solidFill>
              <a:effectLst/>
              <a:latin typeface="+mn-lt"/>
              <a:ea typeface="+mn-ea"/>
              <a:cs typeface="+mn-cs"/>
            </a:rPr>
            <a:t>If you required additional room on the Form 3 a second one is provided.   </a:t>
          </a:r>
          <a:r>
            <a:rPr lang="en-AU" sz="1100" b="0">
              <a:solidFill>
                <a:schemeClr val="bg1"/>
              </a:solidFill>
              <a:effectLst/>
              <a:latin typeface="+mn-lt"/>
              <a:ea typeface="+mn-ea"/>
              <a:cs typeface="+mn-cs"/>
            </a:rPr>
            <a:t>Both F3’s supply the membership numbers into the F2A and F2B’s.  </a:t>
          </a:r>
          <a:endParaRPr lang="en-AU" sz="1100">
            <a:solidFill>
              <a:schemeClr val="bg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AU" sz="1100" b="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a:solidFill>
                <a:schemeClr val="bg1"/>
              </a:solidFill>
              <a:effectLst/>
              <a:latin typeface="+mn-lt"/>
              <a:ea typeface="+mn-ea"/>
              <a:cs typeface="+mn-cs"/>
            </a:rPr>
            <a:t>*  Each line of the data boxes of the F3 consists of 3 areas </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baseline="0">
              <a:solidFill>
                <a:schemeClr val="bg1"/>
              </a:solidFill>
              <a:effectLst/>
              <a:latin typeface="+mn-lt"/>
              <a:ea typeface="+mn-ea"/>
              <a:cs typeface="+mn-cs"/>
            </a:rPr>
            <a:t>*  </a:t>
          </a:r>
          <a:r>
            <a:rPr lang="en-AU" sz="1100" b="0">
              <a:solidFill>
                <a:schemeClr val="bg1"/>
              </a:solidFill>
              <a:effectLst/>
              <a:latin typeface="+mn-lt"/>
              <a:ea typeface="+mn-ea"/>
              <a:cs typeface="+mn-cs"/>
            </a:rPr>
            <a:t>Names need to be entered sequentially and will generate an error if the</a:t>
          </a:r>
          <a:r>
            <a:rPr lang="en-AU" sz="1100" b="0" baseline="0">
              <a:solidFill>
                <a:schemeClr val="bg1"/>
              </a:solidFill>
              <a:effectLst/>
              <a:latin typeface="+mn-lt"/>
              <a:ea typeface="+mn-ea"/>
              <a:cs typeface="+mn-cs"/>
            </a:rPr>
            <a:t> names don't follow one another.</a:t>
          </a:r>
          <a:endParaRPr lang="en-AU">
            <a:solidFill>
              <a:schemeClr val="bg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AU" sz="1100" b="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baseline="0">
              <a:solidFill>
                <a:schemeClr val="bg1"/>
              </a:solidFill>
              <a:effectLst/>
              <a:latin typeface="+mn-lt"/>
              <a:ea typeface="+mn-ea"/>
              <a:cs typeface="+mn-cs"/>
            </a:rPr>
            <a:t>*  This document is a template and if you save it  won't destroy your original workbook.   When you have filled out the form just save it with an appropiate name.    You can save a PDF copy for distribution or print out a hard copy  for your records.</a:t>
          </a:r>
          <a:endParaRPr lang="en-AU" sz="1100">
            <a:solidFill>
              <a:schemeClr val="bg1"/>
            </a:solidFill>
            <a:effectLst/>
          </a:endParaRPr>
        </a:p>
        <a:p>
          <a:endParaRPr lang="en-AU" sz="1100" b="0" baseline="0">
            <a:solidFill>
              <a:schemeClr val="bg1"/>
            </a:solidFill>
            <a:effectLst/>
            <a:latin typeface="+mn-lt"/>
            <a:ea typeface="+mn-ea"/>
            <a:cs typeface="+mn-cs"/>
          </a:endParaRPr>
        </a:p>
        <a:p>
          <a:r>
            <a:rPr lang="en-AU" sz="1100" b="0" baseline="0">
              <a:solidFill>
                <a:schemeClr val="bg1"/>
              </a:solidFill>
              <a:effectLst/>
              <a:latin typeface="+mn-lt"/>
              <a:ea typeface="+mn-ea"/>
              <a:cs typeface="+mn-cs"/>
            </a:rPr>
            <a:t>*  The Print Area is set for best reproduction of the form.</a:t>
          </a:r>
        </a:p>
        <a:p>
          <a:r>
            <a:rPr lang="en-AU" sz="1100" b="0" baseline="0">
              <a:solidFill>
                <a:schemeClr val="bg1"/>
              </a:solidFill>
              <a:effectLst/>
              <a:latin typeface="+mn-lt"/>
              <a:ea typeface="+mn-ea"/>
              <a:cs typeface="+mn-cs"/>
            </a:rPr>
            <a:t>    Check &lt;File&gt;&lt;Print&gt;&lt;Custom Scaling&gt;&lt;Custom Scaling Options&gt; Set for 1 page wide and 4 pages tall for optimal printing </a:t>
          </a:r>
          <a:endParaRPr lang="en-AU" sz="1100">
            <a:solidFill>
              <a:schemeClr val="bg1"/>
            </a:solidFill>
            <a:effectLst/>
          </a:endParaRPr>
        </a:p>
        <a:p>
          <a:endParaRPr lang="en-AU" sz="1400">
            <a:solidFill>
              <a:schemeClr val="bg1"/>
            </a:solidFill>
            <a:effectLst/>
          </a:endParaRPr>
        </a:p>
        <a:p>
          <a:r>
            <a:rPr lang="en-AU" sz="1400" b="1" i="0" u="sng">
              <a:solidFill>
                <a:schemeClr val="bg1"/>
              </a:solidFill>
              <a:effectLst/>
              <a:latin typeface="+mn-lt"/>
              <a:ea typeface="+mn-ea"/>
              <a:cs typeface="+mn-cs"/>
            </a:rPr>
            <a:t>To use the worksheet</a:t>
          </a:r>
          <a:r>
            <a:rPr lang="en-AU" sz="1400" b="1" u="sng">
              <a:solidFill>
                <a:schemeClr val="bg1"/>
              </a:solidFill>
              <a:effectLst/>
              <a:latin typeface="+mn-lt"/>
              <a:ea typeface="+mn-ea"/>
              <a:cs typeface="+mn-cs"/>
            </a:rPr>
            <a:t> </a:t>
          </a:r>
        </a:p>
        <a:p>
          <a:endParaRPr lang="en-AU" sz="1400" b="1" u="sng">
            <a:solidFill>
              <a:schemeClr val="bg1"/>
            </a:solidFill>
            <a:effectLst/>
          </a:endParaRPr>
        </a:p>
        <a:p>
          <a:r>
            <a:rPr lang="en-AU" sz="1100" b="0" i="0">
              <a:solidFill>
                <a:schemeClr val="bg1"/>
              </a:solidFill>
              <a:effectLst/>
              <a:latin typeface="+mn-lt"/>
              <a:ea typeface="+mn-ea"/>
              <a:cs typeface="+mn-cs"/>
            </a:rPr>
            <a:t>*  First select the Sub-section by clicking in the &lt;Pick a Sub Section&gt; field and selecting your Sub-section.   The</a:t>
          </a:r>
          <a:r>
            <a:rPr lang="en-AU" sz="1100" b="0" i="0" baseline="0">
              <a:solidFill>
                <a:schemeClr val="bg1"/>
              </a:solidFill>
              <a:effectLst/>
              <a:latin typeface="+mn-lt"/>
              <a:ea typeface="+mn-ea"/>
              <a:cs typeface="+mn-cs"/>
            </a:rPr>
            <a:t> Section and SSCode are automatically inserted.  </a:t>
          </a:r>
          <a:r>
            <a:rPr lang="en-AU" sz="1100" b="0" i="0">
              <a:solidFill>
                <a:schemeClr val="bg1"/>
              </a:solidFill>
              <a:effectLst/>
              <a:latin typeface="+mn-lt"/>
              <a:ea typeface="+mn-ea"/>
              <a:cs typeface="+mn-cs"/>
            </a:rPr>
            <a:t>Use the down arrow to see the list of Sub-sections</a:t>
          </a:r>
          <a:r>
            <a:rPr lang="en-AU" sz="1100" b="0">
              <a:solidFill>
                <a:schemeClr val="bg1"/>
              </a:solidFill>
              <a:effectLst/>
              <a:latin typeface="+mn-lt"/>
              <a:ea typeface="+mn-ea"/>
              <a:cs typeface="+mn-cs"/>
            </a:rPr>
            <a:t> </a:t>
          </a:r>
        </a:p>
        <a:p>
          <a:endParaRPr lang="en-AU" sz="1400">
            <a:solidFill>
              <a:schemeClr val="bg1"/>
            </a:solidFill>
            <a:effectLst/>
          </a:endParaRPr>
        </a:p>
        <a:p>
          <a:r>
            <a:rPr lang="en-AU" sz="1100" b="0" i="0">
              <a:solidFill>
                <a:schemeClr val="bg1"/>
              </a:solidFill>
              <a:effectLst/>
              <a:latin typeface="+mn-lt"/>
              <a:ea typeface="+mn-ea"/>
              <a:cs typeface="+mn-cs"/>
            </a:rPr>
            <a:t>*  Second select the Month of the Report by clicking in the &lt;Select Month&gt; box and selecting the Report Month, the year can be changed if required.</a:t>
          </a:r>
        </a:p>
        <a:p>
          <a:endParaRPr lang="en-AU" sz="1400">
            <a:solidFill>
              <a:schemeClr val="bg1"/>
            </a:solidFill>
            <a:effectLst/>
          </a:endParaRPr>
        </a:p>
        <a:p>
          <a:r>
            <a:rPr lang="en-AU" sz="1100" b="0">
              <a:solidFill>
                <a:schemeClr val="bg1"/>
              </a:solidFill>
              <a:effectLst/>
              <a:latin typeface="+mn-lt"/>
              <a:ea typeface="+mn-ea"/>
              <a:cs typeface="+mn-cs"/>
            </a:rPr>
            <a:t>*  To enter membership payments go to Form 3 and type members names in the appropriate areas.  </a:t>
          </a:r>
        </a:p>
        <a:p>
          <a:endParaRPr lang="en-AU" sz="1100" b="0">
            <a:solidFill>
              <a:schemeClr val="bg1"/>
            </a:solidFill>
            <a:effectLst/>
            <a:latin typeface="+mn-lt"/>
            <a:ea typeface="+mn-ea"/>
            <a:cs typeface="+mn-cs"/>
          </a:endParaRPr>
        </a:p>
        <a:p>
          <a:r>
            <a:rPr lang="en-AU" sz="1100" b="0">
              <a:solidFill>
                <a:schemeClr val="bg1"/>
              </a:solidFill>
            </a:rPr>
            <a:t>*  The first area is an automatic Index that increments with each line.  The members names must be entered consecutively in the data box otherwise an error is generated. </a:t>
          </a:r>
        </a:p>
        <a:p>
          <a:endParaRPr lang="en-AU" sz="1100" b="0">
            <a:solidFill>
              <a:schemeClr val="bg1"/>
            </a:solidFill>
          </a:endParaRPr>
        </a:p>
        <a:p>
          <a:r>
            <a:rPr lang="en-AU" sz="1100" b="0">
              <a:solidFill>
                <a:schemeClr val="bg1"/>
              </a:solidFill>
            </a:rPr>
            <a:t>*  The second area is where the Members name is entered by clicking in the second area of the Data box and the Name chosen from the Validated data.</a:t>
          </a:r>
        </a:p>
        <a:p>
          <a:endParaRPr lang="en-AU" sz="1100" b="0">
            <a:solidFill>
              <a:schemeClr val="bg1"/>
            </a:solidFill>
          </a:endParaRPr>
        </a:p>
        <a:p>
          <a:r>
            <a:rPr lang="en-AU" sz="1100" b="0">
              <a:solidFill>
                <a:schemeClr val="bg1"/>
              </a:solidFill>
            </a:rPr>
            <a:t>*  The third area on the line has a number of functions depending on the data entry box and will be explained in the following sections.</a:t>
          </a:r>
        </a:p>
        <a:p>
          <a:endParaRPr lang="en-AU" sz="1100" b="0">
            <a:solidFill>
              <a:schemeClr val="bg1"/>
            </a:solidFill>
          </a:endParaRPr>
        </a:p>
        <a:p>
          <a:r>
            <a:rPr lang="en-AU" sz="1100" b="0">
              <a:solidFill>
                <a:schemeClr val="bg1"/>
              </a:solidFill>
            </a:rPr>
            <a:t>*  To use the Auto Form correctly the Members Names and membership type must be entered into Blue Area the Members data Table with the members type of membership selected from a list of validated membership types.  The data is formatted in the Red tables for consistency and selected by clicking in the second area on the line and selecting the name of the member.</a:t>
          </a:r>
        </a:p>
        <a:p>
          <a:endParaRPr lang="en-AU" sz="1100" b="0">
            <a:solidFill>
              <a:schemeClr val="bg1"/>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AU" sz="1400" b="1" u="sng">
              <a:solidFill>
                <a:schemeClr val="bg1"/>
              </a:solidFill>
              <a:effectLst/>
              <a:latin typeface="+mn-lt"/>
              <a:ea typeface="+mn-ea"/>
              <a:cs typeface="+mn-cs"/>
            </a:rPr>
            <a:t>Notes on various input boxes</a:t>
          </a:r>
          <a:endParaRPr lang="en-AU" sz="1400">
            <a:solidFill>
              <a:schemeClr val="bg1"/>
            </a:solidFill>
            <a:effectLst/>
          </a:endParaRPr>
        </a:p>
        <a:p>
          <a:endParaRPr lang="en-AU" sz="1100" b="0">
            <a:solidFill>
              <a:schemeClr val="bg1"/>
            </a:solidFill>
          </a:endParaRPr>
        </a:p>
        <a:p>
          <a:r>
            <a:rPr lang="en-AU" sz="1100" b="1" u="sng">
              <a:solidFill>
                <a:schemeClr val="bg1"/>
              </a:solidFill>
            </a:rPr>
            <a:t>Renewing Members</a:t>
          </a:r>
        </a:p>
        <a:p>
          <a:r>
            <a:rPr lang="en-AU" sz="1100" b="0">
              <a:solidFill>
                <a:schemeClr val="bg1"/>
              </a:solidFill>
            </a:rPr>
            <a:t>Names of Full members renewing their membership can be entered by clicking in the Name Box and the Name chosen from the list of Members validated data. </a:t>
          </a:r>
        </a:p>
        <a:p>
          <a:r>
            <a:rPr lang="en-AU" sz="1100" b="0">
              <a:solidFill>
                <a:schemeClr val="bg1"/>
              </a:solidFill>
            </a:rPr>
            <a:t>Club, Associate or Social members can be recorded in this area but only Full members payments are recorded in the F2A and F2B.  </a:t>
          </a:r>
        </a:p>
        <a:p>
          <a:r>
            <a:rPr lang="en-AU" sz="1100" b="0">
              <a:solidFill>
                <a:schemeClr val="bg1"/>
              </a:solidFill>
            </a:rPr>
            <a:t>The third area of the line can contain the year of the payment is for or if a member has already paid their fees by another means a “P” can be entered and the entry will be ignored in the calculations on the F2A and F2B’s.</a:t>
          </a:r>
        </a:p>
        <a:p>
          <a:endParaRPr lang="en-AU" sz="1100" b="0">
            <a:solidFill>
              <a:schemeClr val="bg1"/>
            </a:solidFill>
          </a:endParaRPr>
        </a:p>
        <a:p>
          <a:r>
            <a:rPr lang="en-AU" sz="1100" b="1" u="sng">
              <a:solidFill>
                <a:schemeClr val="bg1"/>
              </a:solidFill>
            </a:rPr>
            <a:t>Full Member Couples</a:t>
          </a:r>
        </a:p>
        <a:p>
          <a:r>
            <a:rPr lang="en-AU" sz="1100" b="0">
              <a:solidFill>
                <a:schemeClr val="bg1"/>
              </a:solidFill>
            </a:rPr>
            <a:t>For the calculation of Full Member Couples fee’s the number of Full members must equal to or less than the number of Partners.  There can be more Partners that Full members to cater for Partners of Life Members or Life Subscribers.</a:t>
          </a:r>
        </a:p>
        <a:p>
          <a:r>
            <a:rPr lang="en-AU" sz="1100" b="0">
              <a:solidFill>
                <a:schemeClr val="bg1"/>
              </a:solidFill>
            </a:rPr>
            <a:t>As stated previously, if a Couple have paid their fees enter "P" into the small box for both entries and the entries are ignored in the calculation of fees required.</a:t>
          </a:r>
        </a:p>
        <a:p>
          <a:r>
            <a:rPr lang="en-AU" sz="1100" b="1" u="sng">
              <a:solidFill>
                <a:schemeClr val="bg1"/>
              </a:solidFill>
            </a:rPr>
            <a:t>Life Members</a:t>
          </a:r>
        </a:p>
        <a:p>
          <a:r>
            <a:rPr lang="en-AU" sz="1100" b="0">
              <a:solidFill>
                <a:schemeClr val="bg1"/>
              </a:solidFill>
            </a:rPr>
            <a:t>Life members are added into the Life Members Box by selecting the name of the Life member from the list of Members and the Sub-section code of the Sub-section responsible for the payment is entered into the third box.  </a:t>
          </a:r>
        </a:p>
        <a:p>
          <a:r>
            <a:rPr lang="en-AU" sz="1100" b="0">
              <a:solidFill>
                <a:schemeClr val="bg1"/>
              </a:solidFill>
            </a:rPr>
            <a:t>A Life Members fees are added to the Full Members total in Part A of the form F2A and F2b only if the Sub-section code in the third box is equal to the Sub-section submitting the report.</a:t>
          </a:r>
        </a:p>
        <a:p>
          <a:endParaRPr lang="en-AU" sz="1100" b="1">
            <a:solidFill>
              <a:schemeClr val="bg1"/>
            </a:solidFill>
          </a:endParaRPr>
        </a:p>
        <a:p>
          <a:r>
            <a:rPr lang="en-AU" sz="1100" b="1" u="sng">
              <a:solidFill>
                <a:schemeClr val="bg1"/>
              </a:solidFill>
            </a:rPr>
            <a:t>Deaths Reported</a:t>
          </a:r>
        </a:p>
        <a:p>
          <a:r>
            <a:rPr lang="en-AU" sz="1100" b="0">
              <a:solidFill>
                <a:schemeClr val="bg1"/>
              </a:solidFill>
            </a:rPr>
            <a:t>The name of the member who has “ crossed the bar” is selected in the second area of the data box and the date entered into the third box with only the month and year displayed.  To record the date a “member crosses the bar” for future reference the date can be entered into the members data in the members data table. </a:t>
          </a:r>
        </a:p>
        <a:p>
          <a:endParaRPr lang="en-AU" sz="1100" b="1">
            <a:solidFill>
              <a:schemeClr val="bg1"/>
            </a:solidFill>
          </a:endParaRPr>
        </a:p>
        <a:p>
          <a:r>
            <a:rPr lang="en-AU" sz="1100" b="1" u="sng">
              <a:solidFill>
                <a:schemeClr val="bg1"/>
              </a:solidFill>
            </a:rPr>
            <a:t>Members in Arrears</a:t>
          </a:r>
        </a:p>
        <a:p>
          <a:r>
            <a:rPr lang="en-AU" sz="1100" b="0">
              <a:solidFill>
                <a:schemeClr val="bg1"/>
              </a:solidFill>
            </a:rPr>
            <a:t>The name can be chosen by selecting the cell and selecting the name from the list and the arrears period entered in the small box as the years separated by a greater than sign ie yy&gt;yy or 20&gt;22 = 3 years</a:t>
          </a:r>
        </a:p>
        <a:p>
          <a:r>
            <a:rPr lang="en-AU" sz="1100" b="0">
              <a:solidFill>
                <a:schemeClr val="bg1"/>
              </a:solidFill>
            </a:rPr>
            <a:t>The names are counted and the total number of periods in arrears are transferred to the F2A and F2B and only works for Full and Partner members. </a:t>
          </a:r>
        </a:p>
        <a:p>
          <a:endParaRPr lang="en-AU" sz="1100" b="1">
            <a:solidFill>
              <a:schemeClr val="bg1"/>
            </a:solidFill>
          </a:endParaRPr>
        </a:p>
        <a:p>
          <a:r>
            <a:rPr lang="en-AU" sz="1100" b="1" u="sng">
              <a:solidFill>
                <a:schemeClr val="bg1"/>
              </a:solidFill>
            </a:rPr>
            <a:t>New Members</a:t>
          </a:r>
        </a:p>
        <a:p>
          <a:r>
            <a:rPr lang="en-AU" sz="1100" b="0">
              <a:solidFill>
                <a:schemeClr val="bg1"/>
              </a:solidFill>
            </a:rPr>
            <a:t>The second area of the data box is a free form area where the new members name is entered for the reporting period.  The members name can also be added into the members data table for use as validated data in future reports. </a:t>
          </a:r>
        </a:p>
        <a:p>
          <a:r>
            <a:rPr lang="en-AU" sz="1100" b="0">
              <a:solidFill>
                <a:schemeClr val="bg1"/>
              </a:solidFill>
            </a:rPr>
            <a:t>If a new member joins between 1st July and the 31st of October they are entitled to a discounted membership, Part B of the F2A and F2B’s.  To apply the discounted membership, enter a “D” in the third area of the line.  As previously stated, if a member has paid their fees by some other means enter "P" into the third area, so the entry is ignored in the calculation of fees.</a:t>
          </a:r>
        </a:p>
        <a:p>
          <a:endParaRPr lang="en-AU" sz="1100" b="1">
            <a:solidFill>
              <a:schemeClr val="bg1"/>
            </a:solidFill>
          </a:endParaRPr>
        </a:p>
        <a:p>
          <a:r>
            <a:rPr lang="en-AU" sz="1100" b="1" u="sng">
              <a:solidFill>
                <a:schemeClr val="bg1"/>
              </a:solidFill>
            </a:rPr>
            <a:t>New Member Couples</a:t>
          </a:r>
        </a:p>
        <a:p>
          <a:r>
            <a:rPr lang="en-AU" sz="1100" b="0">
              <a:solidFill>
                <a:schemeClr val="bg1"/>
              </a:solidFill>
            </a:rPr>
            <a:t>The second area of the data box is a free form area where both names of the new couple are entered for the reporting period.  The members name can also be added into the members data table for use as validated data in future reports. </a:t>
          </a:r>
        </a:p>
        <a:p>
          <a:r>
            <a:rPr lang="en-AU" sz="1100" b="0">
              <a:solidFill>
                <a:schemeClr val="bg1"/>
              </a:solidFill>
            </a:rPr>
            <a:t>If a new couple joins between 1st July and the 31st of October they are entitled to a discounted membership, Part B of the F2A and F2B’s.  To apply the discounted membership, enter a “D” in the third area of the line.  As previously stated, if a couple have paid their fees by some other means enter "P" into the third area, so the entry is ignored in the calculation of fees.</a:t>
          </a:r>
        </a:p>
        <a:p>
          <a:endParaRPr lang="en-AU" sz="1100" b="1">
            <a:solidFill>
              <a:schemeClr val="bg1"/>
            </a:solidFill>
          </a:endParaRPr>
        </a:p>
        <a:p>
          <a:r>
            <a:rPr lang="en-AU" sz="1100" b="1" u="sng">
              <a:solidFill>
                <a:schemeClr val="bg1"/>
              </a:solidFill>
            </a:rPr>
            <a:t>Resignations Received</a:t>
          </a:r>
        </a:p>
        <a:p>
          <a:r>
            <a:rPr lang="en-AU" sz="1100" b="0">
              <a:solidFill>
                <a:schemeClr val="bg1"/>
              </a:solidFill>
            </a:rPr>
            <a:t>Names of Resigning members can be entered by clicking in the Name Box and the Name chosen from the list of Members validated data. </a:t>
          </a:r>
        </a:p>
        <a:p>
          <a:endParaRPr lang="en-AU" sz="1100" b="1">
            <a:solidFill>
              <a:schemeClr val="bg1"/>
            </a:solidFill>
          </a:endParaRPr>
        </a:p>
        <a:p>
          <a:r>
            <a:rPr lang="en-AU" sz="1100" b="1" u="sng">
              <a:solidFill>
                <a:schemeClr val="bg1"/>
              </a:solidFill>
            </a:rPr>
            <a:t>Financial Members Transferred</a:t>
          </a:r>
        </a:p>
        <a:p>
          <a:r>
            <a:rPr lang="en-AU" sz="1100" b="0">
              <a:solidFill>
                <a:schemeClr val="bg1"/>
              </a:solidFill>
            </a:rPr>
            <a:t>Names of Financial Members Transferring can be entered by clicking in the Name Box and the Name chosen from the list of Members validated data with the Sub-section code of the receiving Sub-section selected by clicking in the third box and selecting the Sub-section code from the list. </a:t>
          </a:r>
        </a:p>
        <a:p>
          <a:endParaRPr lang="en-AU" sz="1100" b="1">
            <a:solidFill>
              <a:schemeClr val="bg1"/>
            </a:solidFill>
          </a:endParaRPr>
        </a:p>
        <a:p>
          <a:r>
            <a:rPr lang="en-AU" sz="1100" b="1" u="sng">
              <a:solidFill>
                <a:schemeClr val="bg1"/>
              </a:solidFill>
            </a:rPr>
            <a:t>Restricted Members - WEM</a:t>
          </a:r>
        </a:p>
        <a:p>
          <a:r>
            <a:rPr lang="en-AU" sz="1100" b="0">
              <a:solidFill>
                <a:schemeClr val="bg1"/>
              </a:solidFill>
            </a:rPr>
            <a:t>There are 3 entries available for restricted membership an existing membership, a new membership, and a discounted membership for member joining between 1st July and the 31st of October.  </a:t>
          </a:r>
        </a:p>
        <a:p>
          <a:r>
            <a:rPr lang="en-AU" sz="1100" b="0">
              <a:solidFill>
                <a:schemeClr val="bg1"/>
              </a:solidFill>
            </a:rPr>
            <a:t>If a new or discounted restricted member requires the WEM their name must be entered into the data area of the Members data Table so it can be selected from the members data in the second area of the line.  </a:t>
          </a:r>
        </a:p>
        <a:p>
          <a:r>
            <a:rPr lang="en-AU" sz="1100" b="0">
              <a:solidFill>
                <a:schemeClr val="bg1"/>
              </a:solidFill>
            </a:rPr>
            <a:t>The third area of the line can contain a “D” for a discounted fee for restricted member joining between 1st July and the 31st of October, a “N” for a normal new restricted member or a leave blank for an existing member requiring the WEM.  </a:t>
          </a:r>
        </a:p>
        <a:p>
          <a:endParaRPr lang="en-AU" sz="1100" b="1">
            <a:solidFill>
              <a:schemeClr val="bg1"/>
            </a:solidFill>
          </a:endParaRPr>
        </a:p>
        <a:p>
          <a:r>
            <a:rPr lang="en-AU" sz="1100" b="1" u="sng">
              <a:solidFill>
                <a:schemeClr val="bg1"/>
              </a:solidFill>
            </a:rPr>
            <a:t>Overseas Members</a:t>
          </a:r>
        </a:p>
        <a:p>
          <a:r>
            <a:rPr lang="en-AU" sz="1100" b="0">
              <a:solidFill>
                <a:schemeClr val="bg1"/>
              </a:solidFill>
            </a:rPr>
            <a:t>There are 3 entries available for overseas membership an existing membership, a new membership, and a discounted membership for member joining between 1st July and the 31st of October.  For members requiring the WEM the postage must be calculated and added to the appropriate box on the F2A</a:t>
          </a:r>
        </a:p>
        <a:p>
          <a:r>
            <a:rPr lang="en-AU" sz="1100" b="0">
              <a:solidFill>
                <a:schemeClr val="bg1"/>
              </a:solidFill>
            </a:rPr>
            <a:t>New or discounted overseas members must be entered into the data area of the Members data Table so it can be selected from the members data in the second area of the line.  </a:t>
          </a:r>
        </a:p>
        <a:p>
          <a:r>
            <a:rPr lang="en-AU" sz="1100" b="0">
              <a:solidFill>
                <a:schemeClr val="bg1"/>
              </a:solidFill>
            </a:rPr>
            <a:t>The third area of the line can contain a “D” for a discounted fee for restricted member joining between 1st July and the 31st of October, a “N” for a normal new restricted member or a leave blank for an existing member.  </a:t>
          </a:r>
        </a:p>
        <a:p>
          <a:endParaRPr lang="en-AU" sz="1100" b="1">
            <a:solidFill>
              <a:schemeClr val="bg1"/>
            </a:solidFill>
          </a:endParaRPr>
        </a:p>
        <a:p>
          <a:endParaRPr lang="en-AU" sz="11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13</xdr:row>
      <xdr:rowOff>0</xdr:rowOff>
    </xdr:from>
    <xdr:to>
      <xdr:col>17</xdr:col>
      <xdr:colOff>485775</xdr:colOff>
      <xdr:row>56</xdr:row>
      <xdr:rowOff>142876</xdr:rowOff>
    </xdr:to>
    <xdr:sp macro="" textlink="">
      <xdr:nvSpPr>
        <xdr:cNvPr id="2" name="TextBox 1">
          <a:extLst>
            <a:ext uri="{FF2B5EF4-FFF2-40B4-BE49-F238E27FC236}">
              <a16:creationId xmlns:a16="http://schemas.microsoft.com/office/drawing/2014/main" id="{C67F7FBE-00C1-48CB-AFE5-3FB780D35432}"/>
            </a:ext>
          </a:extLst>
        </xdr:cNvPr>
        <xdr:cNvSpPr txBox="1"/>
      </xdr:nvSpPr>
      <xdr:spPr>
        <a:xfrm>
          <a:off x="8648700" y="600075"/>
          <a:ext cx="5286375" cy="8743951"/>
        </a:xfrm>
        <a:prstGeom prst="rect">
          <a:avLst/>
        </a:prstGeom>
        <a:blipFill>
          <a:blip xmlns:r="http://schemas.openxmlformats.org/officeDocument/2006/relationships" r:embed="rId1"/>
          <a:tile tx="0" ty="0" sx="100000" sy="100000" flip="none" algn="tl"/>
        </a:bli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i="0" u="none" strike="noStrike">
              <a:solidFill>
                <a:schemeClr val="bg1"/>
              </a:solidFill>
              <a:effectLst/>
              <a:latin typeface="+mn-lt"/>
              <a:ea typeface="+mn-ea"/>
              <a:cs typeface="+mn-cs"/>
            </a:rPr>
            <a:t>This is a rough guide and will be formalised later.</a:t>
          </a:r>
        </a:p>
        <a:p>
          <a:endParaRPr lang="en-AU" sz="1100" b="1" i="0" u="none" strike="noStrike">
            <a:solidFill>
              <a:schemeClr val="bg1"/>
            </a:solidFill>
            <a:effectLst/>
            <a:latin typeface="+mn-lt"/>
            <a:ea typeface="+mn-ea"/>
            <a:cs typeface="+mn-cs"/>
          </a:endParaRPr>
        </a:p>
        <a:p>
          <a:r>
            <a:rPr lang="en-AU" sz="1400" b="1" i="0" u="none" strike="noStrike">
              <a:solidFill>
                <a:schemeClr val="bg1"/>
              </a:solidFill>
              <a:effectLst/>
              <a:latin typeface="+mn-lt"/>
              <a:ea typeface="+mn-ea"/>
              <a:cs typeface="+mn-cs"/>
            </a:rPr>
            <a:t>Notes:</a:t>
          </a:r>
        </a:p>
        <a:p>
          <a:endParaRPr lang="en-AU" sz="1100" b="1">
            <a:solidFill>
              <a:schemeClr val="bg1"/>
            </a:solidFill>
          </a:endParaRPr>
        </a:p>
        <a:p>
          <a:r>
            <a:rPr lang="en-AU" sz="1100" b="1">
              <a:solidFill>
                <a:schemeClr val="bg1"/>
              </a:solidFill>
            </a:rPr>
            <a:t>This worksheet is protected to protect the formulars in the cells.  The only cells that can be changed or have data entered into them are shaded yellow.</a:t>
          </a:r>
        </a:p>
        <a:p>
          <a:endParaRPr lang="en-AU" sz="1100" b="1">
            <a:solidFill>
              <a:schemeClr val="bg1"/>
            </a:solidFill>
          </a:endParaRPr>
        </a:p>
        <a:p>
          <a:r>
            <a:rPr lang="en-AU" sz="1100" b="1" i="0" u="none" strike="noStrike">
              <a:solidFill>
                <a:schemeClr val="bg1"/>
              </a:solidFill>
              <a:effectLst/>
              <a:latin typeface="+mn-lt"/>
              <a:ea typeface="+mn-ea"/>
              <a:cs typeface="+mn-cs"/>
            </a:rPr>
            <a:t>Use the &lt;TAB&gt; button to skip between editable cells</a:t>
          </a:r>
          <a:r>
            <a:rPr lang="en-AU" b="1">
              <a:solidFill>
                <a:schemeClr val="bg1"/>
              </a:solidFill>
            </a:rPr>
            <a:t> </a:t>
          </a:r>
        </a:p>
        <a:p>
          <a:endParaRPr lang="en-AU" b="1">
            <a:solidFill>
              <a:schemeClr val="bg1"/>
            </a:solidFill>
          </a:endParaRPr>
        </a:p>
        <a:p>
          <a:r>
            <a:rPr lang="en-AU" sz="1100" b="1" baseline="0">
              <a:solidFill>
                <a:schemeClr val="bg1"/>
              </a:solidFill>
            </a:rPr>
            <a:t>Just enter your members data into the yellow cells and it will be formatted and placed in the Valid members table.</a:t>
          </a:r>
        </a:p>
        <a:p>
          <a:endParaRPr lang="en-AU" sz="1100" b="1" baseline="0">
            <a:solidFill>
              <a:schemeClr val="bg1"/>
            </a:solidFill>
          </a:endParaRPr>
        </a:p>
        <a:p>
          <a:r>
            <a:rPr lang="en-AU" sz="1100" b="1" baseline="0">
              <a:solidFill>
                <a:schemeClr val="bg1"/>
              </a:solidFill>
            </a:rPr>
            <a:t>There are 100 cells to cater for large Sub-sections and will display blanks where there is no data.  </a:t>
          </a:r>
        </a:p>
        <a:p>
          <a:endParaRPr lang="en-AU" sz="1100" b="1" baseline="0">
            <a:solidFill>
              <a:schemeClr val="bg1"/>
            </a:solidFill>
          </a:endParaRPr>
        </a:p>
        <a:p>
          <a:r>
            <a:rPr lang="en-AU" sz="1100" b="1" baseline="0">
              <a:solidFill>
                <a:schemeClr val="bg1"/>
              </a:solidFill>
            </a:rPr>
            <a:t>If you are familar with excel you can upprotedt the document and adjust the data validation table.</a:t>
          </a:r>
        </a:p>
        <a:p>
          <a:endParaRPr lang="en-AU" sz="1100" b="1" baseline="0">
            <a:solidFill>
              <a:schemeClr val="bg1"/>
            </a:solidFill>
          </a:endParaRPr>
        </a:p>
        <a:p>
          <a:r>
            <a:rPr lang="en-AU" sz="1100" b="1" baseline="0">
              <a:solidFill>
                <a:schemeClr val="bg1"/>
              </a:solidFill>
            </a:rPr>
            <a:t>This is a work in progress sheet and will be update as feed back is recieved.</a:t>
          </a:r>
        </a:p>
        <a:p>
          <a:endParaRPr lang="en-AU" sz="1100" b="1" baseline="0">
            <a:solidFill>
              <a:schemeClr val="bg1"/>
            </a:solidFill>
          </a:endParaRPr>
        </a:p>
        <a:p>
          <a:r>
            <a:rPr lang="en-AU" sz="1100" b="1" baseline="0">
              <a:solidFill>
                <a:schemeClr val="bg1"/>
              </a:solidFill>
            </a:rPr>
            <a:t>You can increase or decrease the size of the table by Inserting or deleting complete rows from an empty part of the table ie. delete rows 30 to 98.  If you go right to 100 you will corrupt the Validation range used in the Form 3.</a:t>
          </a:r>
        </a:p>
        <a:p>
          <a:endParaRPr lang="en-AU" sz="1100" b="1" baseline="0">
            <a:solidFill>
              <a:schemeClr val="bg1"/>
            </a:solidFill>
          </a:endParaRPr>
        </a:p>
        <a:p>
          <a:r>
            <a:rPr lang="en-AU" sz="1100" b="1" baseline="0">
              <a:solidFill>
                <a:schemeClr val="bg1"/>
              </a:solidFill>
            </a:rPr>
            <a:t>You need to unprotect the worksheet before you you can edit the validation range. ie Review . Unprotect Sheet (no password)</a:t>
          </a:r>
        </a:p>
        <a:p>
          <a:endParaRPr lang="en-AU" sz="1100" b="1" baseline="0">
            <a:solidFill>
              <a:schemeClr val="bg1"/>
            </a:solidFill>
          </a:endParaRPr>
        </a:p>
        <a:p>
          <a:r>
            <a:rPr lang="en-AU" sz="1100" b="1" baseline="0">
              <a:solidFill>
                <a:schemeClr val="bg1"/>
              </a:solidFill>
            </a:rPr>
            <a:t>You can create a list of Life Members or Life Subscribers by linking the cells.</a:t>
          </a:r>
        </a:p>
        <a:p>
          <a:r>
            <a:rPr lang="en-AU" sz="1100" b="1" baseline="0">
              <a:solidFill>
                <a:schemeClr val="bg1"/>
              </a:solidFill>
            </a:rPr>
            <a:t>ie Goto Cell F56 , type in "=" ant heme click on the name ie F15 in this example.</a:t>
          </a:r>
        </a:p>
        <a:p>
          <a:endParaRPr lang="en-AU" sz="1100" b="1" baseline="0">
            <a:solidFill>
              <a:schemeClr val="bg1"/>
            </a:solidFill>
          </a:endParaRPr>
        </a:p>
        <a:p>
          <a:r>
            <a:rPr lang="en-AU" sz="1100" b="1" baseline="0">
              <a:solidFill>
                <a:schemeClr val="bg1"/>
              </a:solidFill>
            </a:rPr>
            <a:t>Remember these are just Lists and should not be used in the F0rm 3</a:t>
          </a:r>
        </a:p>
        <a:p>
          <a:endParaRPr lang="en-AU" sz="1100" b="1" baseline="0">
            <a:solidFill>
              <a:schemeClr val="bg1"/>
            </a:solidFill>
          </a:endParaRPr>
        </a:p>
        <a:p>
          <a:r>
            <a:rPr lang="en-AU" sz="1100" b="1">
              <a:solidFill>
                <a:schemeClr val="bg1"/>
              </a:solidFill>
            </a:rPr>
            <a:t>To be continued...........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31</xdr:col>
      <xdr:colOff>47625</xdr:colOff>
      <xdr:row>2</xdr:row>
      <xdr:rowOff>104775</xdr:rowOff>
    </xdr:from>
    <xdr:to>
      <xdr:col>34</xdr:col>
      <xdr:colOff>95250</xdr:colOff>
      <xdr:row>6</xdr:row>
      <xdr:rowOff>128588</xdr:rowOff>
    </xdr:to>
    <xdr:pic>
      <xdr:nvPicPr>
        <xdr:cNvPr id="2" name="Picture 1">
          <a:extLst>
            <a:ext uri="{FF2B5EF4-FFF2-40B4-BE49-F238E27FC236}">
              <a16:creationId xmlns:a16="http://schemas.microsoft.com/office/drawing/2014/main" id="{189DA826-E32E-4F60-8D9B-07313C5BBD49}"/>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172200" y="504825"/>
          <a:ext cx="657225" cy="985838"/>
        </a:xfrm>
        <a:prstGeom prst="rect">
          <a:avLst/>
        </a:prstGeom>
        <a:noFill/>
        <a:ln>
          <a:noFill/>
        </a:ln>
      </xdr:spPr>
    </xdr:pic>
    <xdr:clientData/>
  </xdr:twoCellAnchor>
  <xdr:twoCellAnchor editAs="oneCell">
    <xdr:from>
      <xdr:col>31</xdr:col>
      <xdr:colOff>57150</xdr:colOff>
      <xdr:row>95</xdr:row>
      <xdr:rowOff>76200</xdr:rowOff>
    </xdr:from>
    <xdr:to>
      <xdr:col>34</xdr:col>
      <xdr:colOff>104775</xdr:colOff>
      <xdr:row>99</xdr:row>
      <xdr:rowOff>185738</xdr:rowOff>
    </xdr:to>
    <xdr:pic>
      <xdr:nvPicPr>
        <xdr:cNvPr id="3" name="Picture 2">
          <a:extLst>
            <a:ext uri="{FF2B5EF4-FFF2-40B4-BE49-F238E27FC236}">
              <a16:creationId xmlns:a16="http://schemas.microsoft.com/office/drawing/2014/main" id="{3369ECD9-1CF0-4B97-9A90-2C7927A07C6A}"/>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181725" y="21878925"/>
          <a:ext cx="657225" cy="985838"/>
        </a:xfrm>
        <a:prstGeom prst="rect">
          <a:avLst/>
        </a:prstGeom>
        <a:noFill/>
        <a:ln>
          <a:noFill/>
        </a:ln>
      </xdr:spPr>
    </xdr:pic>
    <xdr:clientData/>
  </xdr:twoCellAnchor>
  <xdr:oneCellAnchor>
    <xdr:from>
      <xdr:col>33</xdr:col>
      <xdr:colOff>28575</xdr:colOff>
      <xdr:row>48</xdr:row>
      <xdr:rowOff>47625</xdr:rowOff>
    </xdr:from>
    <xdr:ext cx="352425" cy="528638"/>
    <xdr:pic>
      <xdr:nvPicPr>
        <xdr:cNvPr id="4" name="Picture 3">
          <a:extLst>
            <a:ext uri="{FF2B5EF4-FFF2-40B4-BE49-F238E27FC236}">
              <a16:creationId xmlns:a16="http://schemas.microsoft.com/office/drawing/2014/main" id="{4C79D973-97F4-4572-BCF1-C4DE05ED9CE4}"/>
            </a:ext>
          </a:extLst>
        </xdr:cNvPr>
        <xdr:cNvPicPr>
          <a:picLocks noChangeAspect="1"/>
        </xdr:cNvPicPr>
      </xdr:nvPicPr>
      <xdr:blipFill>
        <a:blip xmlns:r="http://schemas.openxmlformats.org/officeDocument/2006/relationships" r:embed="rId3" r:link="rId2" cstate="print">
          <a:extLst>
            <a:ext uri="{28A0092B-C50C-407E-A947-70E740481C1C}">
              <a14:useLocalDpi xmlns:a14="http://schemas.microsoft.com/office/drawing/2010/main" val="0"/>
            </a:ext>
          </a:extLst>
        </a:blip>
        <a:srcRect/>
        <a:stretch>
          <a:fillRect/>
        </a:stretch>
      </xdr:blipFill>
      <xdr:spPr bwMode="auto">
        <a:xfrm>
          <a:off x="6553200" y="10934700"/>
          <a:ext cx="352425" cy="528638"/>
        </a:xfrm>
        <a:prstGeom prst="rect">
          <a:avLst/>
        </a:prstGeom>
        <a:noFill/>
        <a:ln>
          <a:noFill/>
        </a:ln>
      </xdr:spPr>
    </xdr:pic>
    <xdr:clientData/>
  </xdr:oneCellAnchor>
  <xdr:oneCellAnchor>
    <xdr:from>
      <xdr:col>33</xdr:col>
      <xdr:colOff>28575</xdr:colOff>
      <xdr:row>143</xdr:row>
      <xdr:rowOff>47625</xdr:rowOff>
    </xdr:from>
    <xdr:ext cx="352425" cy="528638"/>
    <xdr:pic>
      <xdr:nvPicPr>
        <xdr:cNvPr id="5" name="Picture 4">
          <a:extLst>
            <a:ext uri="{FF2B5EF4-FFF2-40B4-BE49-F238E27FC236}">
              <a16:creationId xmlns:a16="http://schemas.microsoft.com/office/drawing/2014/main" id="{D1F4E5CA-84CD-4096-B66B-DCDC734AD2A4}"/>
            </a:ext>
          </a:extLst>
        </xdr:cNvPr>
        <xdr:cNvPicPr>
          <a:picLocks noChangeAspect="1"/>
        </xdr:cNvPicPr>
      </xdr:nvPicPr>
      <xdr:blipFill>
        <a:blip xmlns:r="http://schemas.openxmlformats.org/officeDocument/2006/relationships" r:embed="rId3" r:link="rId2" cstate="print">
          <a:extLst>
            <a:ext uri="{28A0092B-C50C-407E-A947-70E740481C1C}">
              <a14:useLocalDpi xmlns:a14="http://schemas.microsoft.com/office/drawing/2010/main" val="0"/>
            </a:ext>
          </a:extLst>
        </a:blip>
        <a:srcRect/>
        <a:stretch>
          <a:fillRect/>
        </a:stretch>
      </xdr:blipFill>
      <xdr:spPr bwMode="auto">
        <a:xfrm>
          <a:off x="6553200" y="32480250"/>
          <a:ext cx="352425" cy="528638"/>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tionalmembershipregistrar@navalassoc.org.a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Nationalmembershipregistrar@navalassoc.org.au"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51EB3-2125-4524-B6F2-D505122B18B1}">
  <sheetPr codeName="Auto_Form">
    <tabColor rgb="FFFF0000"/>
    <pageSetUpPr fitToPage="1"/>
  </sheetPr>
  <dimension ref="A1:BW235"/>
  <sheetViews>
    <sheetView showGridLines="0" tabSelected="1" view="pageBreakPreview" zoomScaleNormal="100" zoomScaleSheetLayoutView="100" workbookViewId="0">
      <selection activeCell="N11" sqref="N11:Y11"/>
    </sheetView>
  </sheetViews>
  <sheetFormatPr defaultColWidth="2.75" defaultRowHeight="15.75" x14ac:dyDescent="0.25"/>
  <cols>
    <col min="2" max="2" width="2.25" customWidth="1"/>
    <col min="3" max="18" width="2.625" style="8" customWidth="1"/>
    <col min="19" max="19" width="1.875" style="8" customWidth="1"/>
    <col min="20" max="33" width="2.625" style="8" customWidth="1"/>
    <col min="34" max="35" width="2.75" style="8"/>
    <col min="36" max="36" width="2.25" customWidth="1"/>
    <col min="45" max="45" width="2.75" customWidth="1"/>
  </cols>
  <sheetData>
    <row r="1" spans="1:37"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1:37" x14ac:dyDescent="0.25">
      <c r="A2" s="16"/>
      <c r="B2" s="19"/>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19"/>
      <c r="AK2" s="16"/>
    </row>
    <row r="3" spans="1:37" x14ac:dyDescent="0.25">
      <c r="A3" s="16"/>
      <c r="B3" s="19"/>
      <c r="C3" s="21"/>
      <c r="D3" s="22"/>
      <c r="E3" s="20"/>
      <c r="F3" s="20"/>
      <c r="G3" s="20"/>
      <c r="H3" s="20"/>
      <c r="I3" s="20"/>
      <c r="J3" s="20"/>
      <c r="K3" s="20"/>
      <c r="L3" s="20"/>
      <c r="M3" s="20"/>
      <c r="N3" s="20"/>
      <c r="O3" s="20"/>
      <c r="P3" s="20"/>
      <c r="Q3" s="20"/>
      <c r="R3" s="23"/>
      <c r="S3" s="20"/>
      <c r="T3" s="21"/>
      <c r="U3" s="22"/>
      <c r="V3" s="20"/>
      <c r="W3" s="20"/>
      <c r="X3" s="20"/>
      <c r="Y3" s="20"/>
      <c r="Z3" s="20"/>
      <c r="AA3" s="20"/>
      <c r="AB3" s="20"/>
      <c r="AC3" s="20"/>
      <c r="AD3" s="20"/>
      <c r="AE3" s="20"/>
      <c r="AF3" s="20"/>
      <c r="AG3" s="20"/>
      <c r="AH3" s="20"/>
      <c r="AI3" s="23"/>
      <c r="AJ3" s="19"/>
      <c r="AK3" s="16"/>
    </row>
    <row r="4" spans="1:37" ht="23.25" x14ac:dyDescent="0.25">
      <c r="A4" s="16"/>
      <c r="B4" s="19"/>
      <c r="C4" s="388" t="s">
        <v>42</v>
      </c>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20"/>
      <c r="AG4" s="20"/>
      <c r="AH4" s="20"/>
      <c r="AI4" s="20"/>
      <c r="AJ4" s="19"/>
      <c r="AK4" s="16"/>
    </row>
    <row r="5" spans="1:37" ht="21" x14ac:dyDescent="0.25">
      <c r="A5" s="16"/>
      <c r="B5" s="19"/>
      <c r="C5" s="389" t="s">
        <v>43</v>
      </c>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20"/>
      <c r="AG5" s="20"/>
      <c r="AH5" s="20"/>
      <c r="AI5" s="20"/>
      <c r="AJ5" s="19"/>
      <c r="AK5" s="16"/>
    </row>
    <row r="6" spans="1:37" x14ac:dyDescent="0.25">
      <c r="A6" s="16"/>
      <c r="B6" s="19"/>
      <c r="C6" s="21" t="s">
        <v>33</v>
      </c>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19"/>
      <c r="AK6" s="16"/>
    </row>
    <row r="7" spans="1:37" x14ac:dyDescent="0.25">
      <c r="A7" s="16"/>
      <c r="B7" s="19"/>
      <c r="C7" s="21" t="s">
        <v>34</v>
      </c>
      <c r="D7" s="22"/>
      <c r="E7" s="22"/>
      <c r="F7" s="22"/>
      <c r="G7" s="22"/>
      <c r="H7" s="22"/>
      <c r="I7" s="22"/>
      <c r="J7" s="22"/>
      <c r="K7" s="22"/>
      <c r="L7" s="22"/>
      <c r="M7" s="22"/>
      <c r="N7" s="22"/>
      <c r="O7" s="22"/>
      <c r="P7" s="22"/>
      <c r="Q7" s="23" t="s">
        <v>39</v>
      </c>
      <c r="R7" s="23"/>
      <c r="S7" s="22"/>
      <c r="T7" s="22"/>
      <c r="U7" s="22"/>
      <c r="V7" s="22"/>
      <c r="W7" s="22"/>
      <c r="X7" s="22"/>
      <c r="Y7" s="22"/>
      <c r="Z7" s="22"/>
      <c r="AA7" s="22"/>
      <c r="AB7" s="22"/>
      <c r="AC7" s="22"/>
      <c r="AD7" s="22"/>
      <c r="AE7" s="22"/>
      <c r="AF7" s="22"/>
      <c r="AG7" s="22"/>
      <c r="AH7" s="22"/>
      <c r="AI7" s="22"/>
      <c r="AJ7" s="19"/>
      <c r="AK7" s="16"/>
    </row>
    <row r="8" spans="1:37" x14ac:dyDescent="0.25">
      <c r="A8" s="16"/>
      <c r="B8" s="19"/>
      <c r="C8" s="24" t="s">
        <v>35</v>
      </c>
      <c r="D8" s="22"/>
      <c r="E8" s="22"/>
      <c r="F8" s="22"/>
      <c r="G8" s="22"/>
      <c r="H8" s="22"/>
      <c r="I8" s="22"/>
      <c r="J8" s="22"/>
      <c r="K8" s="22"/>
      <c r="L8" s="22"/>
      <c r="M8" s="22"/>
      <c r="N8" s="22"/>
      <c r="O8" s="22"/>
      <c r="P8" s="22"/>
      <c r="Q8" s="25" t="s">
        <v>38</v>
      </c>
      <c r="R8" s="23"/>
      <c r="S8" s="22"/>
      <c r="T8" s="22"/>
      <c r="U8" s="22"/>
      <c r="V8" s="22"/>
      <c r="W8" s="22"/>
      <c r="X8" s="22"/>
      <c r="Y8" s="22"/>
      <c r="Z8" s="22"/>
      <c r="AA8" s="22"/>
      <c r="AB8" s="22"/>
      <c r="AC8" s="22"/>
      <c r="AD8" s="22"/>
      <c r="AE8" s="22"/>
      <c r="AF8" s="22"/>
      <c r="AG8" s="22"/>
      <c r="AH8" s="22"/>
      <c r="AI8" s="22"/>
      <c r="AJ8" s="19"/>
      <c r="AK8" s="16"/>
    </row>
    <row r="9" spans="1:37" x14ac:dyDescent="0.25">
      <c r="A9" s="16"/>
      <c r="B9" s="19"/>
      <c r="C9" s="24" t="s">
        <v>36</v>
      </c>
      <c r="D9" s="22"/>
      <c r="E9" s="22"/>
      <c r="F9" s="22"/>
      <c r="G9" s="26"/>
      <c r="H9" s="27"/>
      <c r="I9" s="27"/>
      <c r="J9" s="27"/>
      <c r="K9" s="27"/>
      <c r="L9" s="27"/>
      <c r="M9" s="27"/>
      <c r="N9" s="27"/>
      <c r="O9" s="27"/>
      <c r="P9" s="27"/>
      <c r="Q9" s="28" t="s">
        <v>37</v>
      </c>
      <c r="R9" s="22"/>
      <c r="S9" s="22"/>
      <c r="T9" s="22"/>
      <c r="U9" s="27"/>
      <c r="V9" s="27"/>
      <c r="W9" s="27"/>
      <c r="X9" s="27"/>
      <c r="Y9" s="27"/>
      <c r="Z9" s="22"/>
      <c r="AA9" s="22"/>
      <c r="AB9" s="22"/>
      <c r="AC9" s="22"/>
      <c r="AD9" s="22"/>
      <c r="AE9" s="22"/>
      <c r="AF9" s="22"/>
      <c r="AG9" s="442">
        <f ca="1">NOW()</f>
        <v>44896.214973842594</v>
      </c>
      <c r="AH9" s="442"/>
      <c r="AI9" s="442"/>
      <c r="AJ9" s="19"/>
      <c r="AK9" s="16"/>
    </row>
    <row r="10" spans="1:37" ht="19.5" x14ac:dyDescent="0.25">
      <c r="A10" s="16"/>
      <c r="B10" s="19"/>
      <c r="C10" s="385" t="s">
        <v>31</v>
      </c>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7"/>
      <c r="AJ10" s="19"/>
      <c r="AK10" s="16"/>
    </row>
    <row r="11" spans="1:37" ht="17.25" x14ac:dyDescent="0.25">
      <c r="A11" s="16"/>
      <c r="B11" s="19"/>
      <c r="C11" s="332" t="s">
        <v>26</v>
      </c>
      <c r="D11" s="350"/>
      <c r="E11" s="350"/>
      <c r="F11" s="335" t="str">
        <f>INDEX(Data!$G$3:$I$80,MATCH(N11,Data!$I$3:$I$80,0),1)</f>
        <v>??</v>
      </c>
      <c r="G11" s="336"/>
      <c r="H11" s="336"/>
      <c r="I11" s="338" t="s">
        <v>27</v>
      </c>
      <c r="J11" s="339"/>
      <c r="K11" s="339"/>
      <c r="L11" s="339"/>
      <c r="M11" s="339"/>
      <c r="N11" s="351" t="s">
        <v>247</v>
      </c>
      <c r="O11" s="352"/>
      <c r="P11" s="352"/>
      <c r="Q11" s="352"/>
      <c r="R11" s="352"/>
      <c r="S11" s="352"/>
      <c r="T11" s="352"/>
      <c r="U11" s="352"/>
      <c r="V11" s="352"/>
      <c r="W11" s="352"/>
      <c r="X11" s="352"/>
      <c r="Y11" s="353"/>
      <c r="Z11" s="338" t="s">
        <v>28</v>
      </c>
      <c r="AA11" s="341"/>
      <c r="AB11" s="341"/>
      <c r="AC11" s="341"/>
      <c r="AD11" s="341"/>
      <c r="AE11" s="341"/>
      <c r="AF11" s="342"/>
      <c r="AG11" s="395" t="str">
        <f>INDEX(Data!$G$3:$I$80,MATCH(N11,Data!$I$3:$I$80,0),2)</f>
        <v>??</v>
      </c>
      <c r="AH11" s="395"/>
      <c r="AI11" s="396"/>
      <c r="AJ11" s="19"/>
      <c r="AK11" s="16"/>
    </row>
    <row r="12" spans="1:37" ht="17.25" x14ac:dyDescent="0.3">
      <c r="A12" s="16"/>
      <c r="B12" s="19"/>
      <c r="C12" s="49"/>
      <c r="D12" s="50"/>
      <c r="E12" s="50"/>
      <c r="F12" s="50"/>
      <c r="G12" s="390" t="s">
        <v>29</v>
      </c>
      <c r="H12" s="391"/>
      <c r="I12" s="391"/>
      <c r="J12" s="391"/>
      <c r="K12" s="391"/>
      <c r="L12" s="391"/>
      <c r="M12" s="391"/>
      <c r="N12" s="391"/>
      <c r="O12" s="391"/>
      <c r="P12" s="391"/>
      <c r="Q12" s="391"/>
      <c r="R12" s="391"/>
      <c r="S12" s="391"/>
      <c r="T12" s="391"/>
      <c r="U12" s="392" t="s">
        <v>248</v>
      </c>
      <c r="V12" s="393"/>
      <c r="W12" s="393"/>
      <c r="X12" s="393"/>
      <c r="Y12" s="393"/>
      <c r="Z12" s="393"/>
      <c r="AA12" s="393"/>
      <c r="AB12" s="50"/>
      <c r="AC12" s="392" t="s">
        <v>250</v>
      </c>
      <c r="AD12" s="394"/>
      <c r="AE12" s="394"/>
      <c r="AF12" s="50"/>
      <c r="AG12" s="50"/>
      <c r="AH12" s="50"/>
      <c r="AI12" s="51"/>
      <c r="AJ12" s="19"/>
      <c r="AK12" s="16"/>
    </row>
    <row r="13" spans="1:37" ht="26.25" customHeight="1" x14ac:dyDescent="0.25">
      <c r="A13" s="16"/>
      <c r="B13" s="19"/>
      <c r="C13" s="316" t="s">
        <v>246</v>
      </c>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19"/>
      <c r="AK13" s="16"/>
    </row>
    <row r="14" spans="1:37" ht="17.25" customHeight="1" x14ac:dyDescent="0.3">
      <c r="A14" s="16"/>
      <c r="B14" s="19"/>
      <c r="C14" s="356">
        <f>Data!O13</f>
        <v>0</v>
      </c>
      <c r="D14" s="357"/>
      <c r="E14" s="357"/>
      <c r="F14" s="354" t="s">
        <v>0</v>
      </c>
      <c r="G14" s="355"/>
      <c r="H14" s="355"/>
      <c r="I14" s="355"/>
      <c r="J14" s="355"/>
      <c r="K14" s="355"/>
      <c r="L14" s="355"/>
      <c r="M14" s="355"/>
      <c r="N14" s="355"/>
      <c r="O14" s="355"/>
      <c r="P14" s="355"/>
      <c r="Q14" s="355"/>
      <c r="R14" s="355"/>
      <c r="S14" s="355"/>
      <c r="T14" s="355"/>
      <c r="U14" s="355"/>
      <c r="V14" s="355"/>
      <c r="W14" s="355"/>
      <c r="X14" s="355"/>
      <c r="Y14" s="314" t="s">
        <v>1</v>
      </c>
      <c r="Z14" s="315"/>
      <c r="AA14" s="358">
        <v>17</v>
      </c>
      <c r="AB14" s="315"/>
      <c r="AC14" s="315"/>
      <c r="AD14" s="358">
        <f>IF(ISERROR(AA14*C14),0,AA14*C14)</f>
        <v>0</v>
      </c>
      <c r="AE14" s="315"/>
      <c r="AF14" s="315"/>
      <c r="AG14" s="314"/>
      <c r="AH14" s="315"/>
      <c r="AI14" s="315"/>
      <c r="AJ14" s="19"/>
      <c r="AK14" s="16"/>
    </row>
    <row r="15" spans="1:37" ht="17.25" customHeight="1" x14ac:dyDescent="0.3">
      <c r="A15" s="16"/>
      <c r="B15" s="19"/>
      <c r="C15" s="356" t="str">
        <f>Data!N43</f>
        <v/>
      </c>
      <c r="D15" s="357"/>
      <c r="E15" s="357"/>
      <c r="F15" s="354" t="s">
        <v>274</v>
      </c>
      <c r="G15" s="355"/>
      <c r="H15" s="355"/>
      <c r="I15" s="355"/>
      <c r="J15" s="355"/>
      <c r="K15" s="355"/>
      <c r="L15" s="355"/>
      <c r="M15" s="355"/>
      <c r="N15" s="355"/>
      <c r="O15" s="355"/>
      <c r="P15" s="355"/>
      <c r="Q15" s="355"/>
      <c r="R15" s="355"/>
      <c r="S15" s="355"/>
      <c r="T15" s="355"/>
      <c r="U15" s="355"/>
      <c r="V15" s="355"/>
      <c r="W15" s="355"/>
      <c r="X15" s="355"/>
      <c r="Y15" s="314" t="s">
        <v>1</v>
      </c>
      <c r="Z15" s="315"/>
      <c r="AA15" s="358" t="s">
        <v>269</v>
      </c>
      <c r="AB15" s="315"/>
      <c r="AC15" s="315"/>
      <c r="AD15" s="358">
        <f>Data!O40</f>
        <v>0</v>
      </c>
      <c r="AE15" s="315"/>
      <c r="AF15" s="315"/>
      <c r="AG15" s="358"/>
      <c r="AH15" s="315"/>
      <c r="AI15" s="315"/>
      <c r="AJ15" s="19"/>
      <c r="AK15" s="16"/>
    </row>
    <row r="16" spans="1:37" ht="17.25" customHeight="1" x14ac:dyDescent="0.3">
      <c r="A16" s="16"/>
      <c r="B16" s="19"/>
      <c r="C16" s="356">
        <f>Data!O150</f>
        <v>0</v>
      </c>
      <c r="D16" s="357"/>
      <c r="E16" s="357"/>
      <c r="F16" s="354" t="s">
        <v>358</v>
      </c>
      <c r="G16" s="355"/>
      <c r="H16" s="355"/>
      <c r="I16" s="355"/>
      <c r="J16" s="355"/>
      <c r="K16" s="355"/>
      <c r="L16" s="355"/>
      <c r="M16" s="355"/>
      <c r="N16" s="355"/>
      <c r="O16" s="355"/>
      <c r="P16" s="355"/>
      <c r="Q16" s="355"/>
      <c r="R16" s="355"/>
      <c r="S16" s="355"/>
      <c r="T16" s="355"/>
      <c r="U16" s="355"/>
      <c r="V16" s="359"/>
      <c r="W16" s="360"/>
      <c r="X16" s="360"/>
      <c r="Y16" s="314" t="s">
        <v>1</v>
      </c>
      <c r="Z16" s="315"/>
      <c r="AA16" s="358">
        <v>17</v>
      </c>
      <c r="AB16" s="315"/>
      <c r="AC16" s="315"/>
      <c r="AD16" s="358">
        <f>IF(ISERROR(C16*AA16+V16),0,C16*AA16+V16)</f>
        <v>0</v>
      </c>
      <c r="AE16" s="315"/>
      <c r="AF16" s="315"/>
      <c r="AG16" s="314"/>
      <c r="AH16" s="315"/>
      <c r="AI16" s="315"/>
      <c r="AJ16" s="19"/>
      <c r="AK16" s="16"/>
    </row>
    <row r="17" spans="1:37" ht="17.25" customHeight="1" x14ac:dyDescent="0.3">
      <c r="A17" s="16"/>
      <c r="B17" s="19"/>
      <c r="C17" s="356">
        <f>Data!N77</f>
        <v>0</v>
      </c>
      <c r="D17" s="357"/>
      <c r="E17" s="357"/>
      <c r="F17" s="354" t="s">
        <v>228</v>
      </c>
      <c r="G17" s="355"/>
      <c r="H17" s="355"/>
      <c r="I17" s="355"/>
      <c r="J17" s="355"/>
      <c r="K17" s="355"/>
      <c r="L17" s="355"/>
      <c r="M17" s="355"/>
      <c r="N17" s="355"/>
      <c r="O17" s="355"/>
      <c r="P17" s="355"/>
      <c r="Q17" s="355"/>
      <c r="R17" s="355"/>
      <c r="S17" s="355"/>
      <c r="T17" s="355"/>
      <c r="U17" s="355"/>
      <c r="V17" s="361" t="str">
        <f>Data!O80</f>
        <v/>
      </c>
      <c r="W17" s="362"/>
      <c r="X17" s="362"/>
      <c r="Y17" s="314" t="s">
        <v>1</v>
      </c>
      <c r="Z17" s="315"/>
      <c r="AA17" s="358">
        <v>17</v>
      </c>
      <c r="AB17" s="315"/>
      <c r="AC17" s="315"/>
      <c r="AD17" s="358">
        <f>Data!O78*AA17</f>
        <v>0</v>
      </c>
      <c r="AE17" s="315"/>
      <c r="AF17" s="315"/>
      <c r="AG17" s="314"/>
      <c r="AH17" s="315"/>
      <c r="AI17" s="315"/>
      <c r="AJ17" s="19"/>
      <c r="AK17" s="16"/>
    </row>
    <row r="18" spans="1:37" ht="17.25" customHeight="1" x14ac:dyDescent="0.3">
      <c r="A18" s="16"/>
      <c r="B18" s="19"/>
      <c r="C18" s="356">
        <f>Data!O136</f>
        <v>0</v>
      </c>
      <c r="D18" s="357"/>
      <c r="E18" s="357"/>
      <c r="F18" s="354" t="s">
        <v>3</v>
      </c>
      <c r="G18" s="355"/>
      <c r="H18" s="355"/>
      <c r="I18" s="355"/>
      <c r="J18" s="355"/>
      <c r="K18" s="355"/>
      <c r="L18" s="355"/>
      <c r="M18" s="355"/>
      <c r="N18" s="355"/>
      <c r="O18" s="355"/>
      <c r="P18" s="355"/>
      <c r="Q18" s="355"/>
      <c r="R18" s="355"/>
      <c r="S18" s="355"/>
      <c r="T18" s="355"/>
      <c r="U18" s="355"/>
      <c r="V18" s="355"/>
      <c r="W18" s="355"/>
      <c r="X18" s="355"/>
      <c r="Y18" s="314" t="s">
        <v>1</v>
      </c>
      <c r="Z18" s="315"/>
      <c r="AA18" s="358">
        <v>7</v>
      </c>
      <c r="AB18" s="315"/>
      <c r="AC18" s="315"/>
      <c r="AD18" s="358">
        <f>IF(ISERROR(AA18*C18),0,AA18*C18)</f>
        <v>0</v>
      </c>
      <c r="AE18" s="315"/>
      <c r="AF18" s="315"/>
      <c r="AG18" s="358">
        <f>SUM(AD14:AF18)</f>
        <v>0</v>
      </c>
      <c r="AH18" s="315"/>
      <c r="AI18" s="315"/>
      <c r="AJ18" s="19"/>
      <c r="AK18" s="16"/>
    </row>
    <row r="19" spans="1:37" ht="26.25" customHeight="1" x14ac:dyDescent="0.25">
      <c r="A19" s="16"/>
      <c r="B19" s="19"/>
      <c r="C19" s="316" t="s">
        <v>345</v>
      </c>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19"/>
      <c r="AK19" s="16"/>
    </row>
    <row r="20" spans="1:37" ht="17.25" customHeight="1" x14ac:dyDescent="0.3">
      <c r="A20" s="16"/>
      <c r="B20" s="19"/>
      <c r="C20" s="356">
        <f>Data!O88</f>
        <v>0</v>
      </c>
      <c r="D20" s="357"/>
      <c r="E20" s="357"/>
      <c r="F20" s="354" t="s">
        <v>0</v>
      </c>
      <c r="G20" s="355"/>
      <c r="H20" s="355"/>
      <c r="I20" s="355"/>
      <c r="J20" s="355"/>
      <c r="K20" s="355"/>
      <c r="L20" s="355"/>
      <c r="M20" s="355"/>
      <c r="N20" s="355"/>
      <c r="O20" s="355"/>
      <c r="P20" s="355"/>
      <c r="Q20" s="355"/>
      <c r="R20" s="355"/>
      <c r="S20" s="355"/>
      <c r="T20" s="355"/>
      <c r="U20" s="355"/>
      <c r="V20" s="355"/>
      <c r="W20" s="355"/>
      <c r="X20" s="355"/>
      <c r="Y20" s="314" t="s">
        <v>1</v>
      </c>
      <c r="Z20" s="315"/>
      <c r="AA20" s="358">
        <v>17</v>
      </c>
      <c r="AB20" s="315"/>
      <c r="AC20" s="315"/>
      <c r="AD20" s="358">
        <f>AA20*C20</f>
        <v>0</v>
      </c>
      <c r="AE20" s="315"/>
      <c r="AF20" s="315"/>
      <c r="AG20" s="358"/>
      <c r="AH20" s="315"/>
      <c r="AI20" s="315"/>
      <c r="AJ20" s="19"/>
      <c r="AK20" s="16"/>
    </row>
    <row r="21" spans="1:37" ht="17.25" customHeight="1" x14ac:dyDescent="0.3">
      <c r="A21" s="16"/>
      <c r="B21" s="19"/>
      <c r="C21" s="356">
        <f>Data!O100</f>
        <v>0</v>
      </c>
      <c r="D21" s="357"/>
      <c r="E21" s="357"/>
      <c r="F21" s="354" t="s">
        <v>2</v>
      </c>
      <c r="G21" s="355"/>
      <c r="H21" s="355"/>
      <c r="I21" s="355"/>
      <c r="J21" s="355"/>
      <c r="K21" s="355"/>
      <c r="L21" s="355"/>
      <c r="M21" s="355"/>
      <c r="N21" s="355"/>
      <c r="O21" s="355"/>
      <c r="P21" s="355"/>
      <c r="Q21" s="355"/>
      <c r="R21" s="355"/>
      <c r="S21" s="355"/>
      <c r="T21" s="355"/>
      <c r="U21" s="355"/>
      <c r="V21" s="355"/>
      <c r="W21" s="355"/>
      <c r="X21" s="355"/>
      <c r="Y21" s="314" t="s">
        <v>1</v>
      </c>
      <c r="Z21" s="315"/>
      <c r="AA21" s="358">
        <v>25</v>
      </c>
      <c r="AB21" s="315"/>
      <c r="AC21" s="315"/>
      <c r="AD21" s="358">
        <f>AA21*C21</f>
        <v>0</v>
      </c>
      <c r="AE21" s="315"/>
      <c r="AF21" s="315"/>
      <c r="AG21" s="358"/>
      <c r="AH21" s="315"/>
      <c r="AI21" s="315"/>
      <c r="AJ21" s="19"/>
      <c r="AK21" s="16"/>
    </row>
    <row r="22" spans="1:37" ht="17.25" customHeight="1" x14ac:dyDescent="0.3">
      <c r="A22" s="16"/>
      <c r="B22" s="19"/>
      <c r="C22" s="356">
        <f>Data!O151</f>
        <v>0</v>
      </c>
      <c r="D22" s="357"/>
      <c r="E22" s="357"/>
      <c r="F22" s="354" t="s">
        <v>358</v>
      </c>
      <c r="G22" s="355"/>
      <c r="H22" s="355"/>
      <c r="I22" s="355"/>
      <c r="J22" s="355"/>
      <c r="K22" s="355"/>
      <c r="L22" s="355"/>
      <c r="M22" s="355"/>
      <c r="N22" s="355"/>
      <c r="O22" s="355"/>
      <c r="P22" s="355"/>
      <c r="Q22" s="355"/>
      <c r="R22" s="355"/>
      <c r="S22" s="355"/>
      <c r="T22" s="355"/>
      <c r="U22" s="355"/>
      <c r="V22" s="359"/>
      <c r="W22" s="360"/>
      <c r="X22" s="360"/>
      <c r="Y22" s="314" t="s">
        <v>1</v>
      </c>
      <c r="Z22" s="315"/>
      <c r="AA22" s="358">
        <v>17</v>
      </c>
      <c r="AB22" s="315"/>
      <c r="AC22" s="315"/>
      <c r="AD22" s="358">
        <f>C22*AA22+V22</f>
        <v>0</v>
      </c>
      <c r="AE22" s="315"/>
      <c r="AF22" s="315"/>
      <c r="AG22" s="314"/>
      <c r="AH22" s="315"/>
      <c r="AI22" s="315"/>
      <c r="AJ22" s="19"/>
      <c r="AK22" s="16"/>
    </row>
    <row r="23" spans="1:37" ht="17.25" customHeight="1" x14ac:dyDescent="0.3">
      <c r="A23" s="16"/>
      <c r="B23" s="19"/>
      <c r="C23" s="356">
        <f>Data!O137</f>
        <v>0</v>
      </c>
      <c r="D23" s="357"/>
      <c r="E23" s="357"/>
      <c r="F23" s="354" t="s">
        <v>3</v>
      </c>
      <c r="G23" s="355"/>
      <c r="H23" s="355"/>
      <c r="I23" s="355"/>
      <c r="J23" s="355"/>
      <c r="K23" s="355"/>
      <c r="L23" s="355"/>
      <c r="M23" s="355"/>
      <c r="N23" s="355"/>
      <c r="O23" s="355"/>
      <c r="P23" s="355"/>
      <c r="Q23" s="355"/>
      <c r="R23" s="355"/>
      <c r="S23" s="355"/>
      <c r="T23" s="355"/>
      <c r="U23" s="355"/>
      <c r="V23" s="355"/>
      <c r="W23" s="355"/>
      <c r="X23" s="355"/>
      <c r="Y23" s="314" t="s">
        <v>1</v>
      </c>
      <c r="Z23" s="315"/>
      <c r="AA23" s="358">
        <v>7</v>
      </c>
      <c r="AB23" s="315"/>
      <c r="AC23" s="315"/>
      <c r="AD23" s="358">
        <f>AA23*C23</f>
        <v>0</v>
      </c>
      <c r="AE23" s="315"/>
      <c r="AF23" s="315"/>
      <c r="AG23" s="358">
        <f>SUM(AD20:AF23)</f>
        <v>0</v>
      </c>
      <c r="AH23" s="315">
        <v>476</v>
      </c>
      <c r="AI23" s="315"/>
      <c r="AJ23" s="19"/>
      <c r="AK23" s="16"/>
    </row>
    <row r="24" spans="1:37" ht="26.25" customHeight="1" x14ac:dyDescent="0.25">
      <c r="A24" s="16"/>
      <c r="B24" s="19"/>
      <c r="C24" s="316" t="s">
        <v>307</v>
      </c>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19"/>
      <c r="AK24" s="16"/>
    </row>
    <row r="25" spans="1:37" ht="17.25" customHeight="1" x14ac:dyDescent="0.3">
      <c r="A25" s="16"/>
      <c r="B25" s="19"/>
      <c r="C25" s="356">
        <f>Data!O89</f>
        <v>0</v>
      </c>
      <c r="D25" s="357"/>
      <c r="E25" s="357"/>
      <c r="F25" s="354" t="s">
        <v>0</v>
      </c>
      <c r="G25" s="355"/>
      <c r="H25" s="355"/>
      <c r="I25" s="355"/>
      <c r="J25" s="355"/>
      <c r="K25" s="355"/>
      <c r="L25" s="355"/>
      <c r="M25" s="355"/>
      <c r="N25" s="355"/>
      <c r="O25" s="355"/>
      <c r="P25" s="355"/>
      <c r="Q25" s="355"/>
      <c r="R25" s="355"/>
      <c r="S25" s="355"/>
      <c r="T25" s="355"/>
      <c r="U25" s="355"/>
      <c r="V25" s="355"/>
      <c r="W25" s="355"/>
      <c r="X25" s="355"/>
      <c r="Y25" s="314" t="s">
        <v>1</v>
      </c>
      <c r="Z25" s="315"/>
      <c r="AA25" s="358">
        <v>8.5</v>
      </c>
      <c r="AB25" s="315"/>
      <c r="AC25" s="315"/>
      <c r="AD25" s="358">
        <f>AA25*C25</f>
        <v>0</v>
      </c>
      <c r="AE25" s="315"/>
      <c r="AF25" s="315"/>
      <c r="AG25" s="358"/>
      <c r="AH25" s="315"/>
      <c r="AI25" s="315"/>
      <c r="AJ25" s="19"/>
      <c r="AK25" s="16"/>
    </row>
    <row r="26" spans="1:37" ht="17.25" customHeight="1" x14ac:dyDescent="0.3">
      <c r="A26" s="16"/>
      <c r="B26" s="19"/>
      <c r="C26" s="356">
        <f>Data!O101</f>
        <v>0</v>
      </c>
      <c r="D26" s="357"/>
      <c r="E26" s="357"/>
      <c r="F26" s="354" t="s">
        <v>2</v>
      </c>
      <c r="G26" s="355"/>
      <c r="H26" s="355"/>
      <c r="I26" s="355"/>
      <c r="J26" s="355"/>
      <c r="K26" s="355"/>
      <c r="L26" s="355"/>
      <c r="M26" s="355"/>
      <c r="N26" s="355"/>
      <c r="O26" s="355"/>
      <c r="P26" s="355"/>
      <c r="Q26" s="355"/>
      <c r="R26" s="355"/>
      <c r="S26" s="355"/>
      <c r="T26" s="355"/>
      <c r="U26" s="355"/>
      <c r="V26" s="355"/>
      <c r="W26" s="355"/>
      <c r="X26" s="355"/>
      <c r="Y26" s="314" t="s">
        <v>1</v>
      </c>
      <c r="Z26" s="315"/>
      <c r="AA26" s="358">
        <v>12.5</v>
      </c>
      <c r="AB26" s="315"/>
      <c r="AC26" s="315"/>
      <c r="AD26" s="358">
        <f>AA26*C26</f>
        <v>0</v>
      </c>
      <c r="AE26" s="315"/>
      <c r="AF26" s="315"/>
      <c r="AG26" s="358"/>
      <c r="AH26" s="315"/>
      <c r="AI26" s="315"/>
      <c r="AJ26" s="19"/>
      <c r="AK26" s="16"/>
    </row>
    <row r="27" spans="1:37" ht="17.25" customHeight="1" x14ac:dyDescent="0.3">
      <c r="A27" s="16"/>
      <c r="B27" s="19"/>
      <c r="C27" s="356">
        <f>Data!O152</f>
        <v>0</v>
      </c>
      <c r="D27" s="357"/>
      <c r="E27" s="357"/>
      <c r="F27" s="354" t="s">
        <v>358</v>
      </c>
      <c r="G27" s="355"/>
      <c r="H27" s="355"/>
      <c r="I27" s="355"/>
      <c r="J27" s="355"/>
      <c r="K27" s="355"/>
      <c r="L27" s="355"/>
      <c r="M27" s="355"/>
      <c r="N27" s="355"/>
      <c r="O27" s="355"/>
      <c r="P27" s="355"/>
      <c r="Q27" s="355"/>
      <c r="R27" s="355"/>
      <c r="S27" s="355"/>
      <c r="T27" s="355"/>
      <c r="U27" s="355"/>
      <c r="V27" s="359"/>
      <c r="W27" s="360"/>
      <c r="X27" s="360"/>
      <c r="Y27" s="314" t="s">
        <v>1</v>
      </c>
      <c r="Z27" s="315"/>
      <c r="AA27" s="358">
        <v>8.5</v>
      </c>
      <c r="AB27" s="315"/>
      <c r="AC27" s="315"/>
      <c r="AD27" s="358">
        <f>C27*AA27+V27</f>
        <v>0</v>
      </c>
      <c r="AE27" s="315"/>
      <c r="AF27" s="315"/>
      <c r="AG27" s="358"/>
      <c r="AH27" s="315"/>
      <c r="AI27" s="315"/>
      <c r="AJ27" s="19"/>
      <c r="AK27" s="16"/>
    </row>
    <row r="28" spans="1:37" ht="17.25" customHeight="1" x14ac:dyDescent="0.3">
      <c r="A28" s="16"/>
      <c r="B28" s="19"/>
      <c r="C28" s="356">
        <f>Data!O138</f>
        <v>0</v>
      </c>
      <c r="D28" s="357"/>
      <c r="E28" s="357"/>
      <c r="F28" s="354" t="s">
        <v>3</v>
      </c>
      <c r="G28" s="355"/>
      <c r="H28" s="355"/>
      <c r="I28" s="355"/>
      <c r="J28" s="355"/>
      <c r="K28" s="355"/>
      <c r="L28" s="355"/>
      <c r="M28" s="355"/>
      <c r="N28" s="355"/>
      <c r="O28" s="355"/>
      <c r="P28" s="355"/>
      <c r="Q28" s="355"/>
      <c r="R28" s="355"/>
      <c r="S28" s="355"/>
      <c r="T28" s="355"/>
      <c r="U28" s="355"/>
      <c r="V28" s="355"/>
      <c r="W28" s="355"/>
      <c r="X28" s="355"/>
      <c r="Y28" s="314" t="s">
        <v>1</v>
      </c>
      <c r="Z28" s="315"/>
      <c r="AA28" s="358">
        <v>3.5</v>
      </c>
      <c r="AB28" s="315"/>
      <c r="AC28" s="315"/>
      <c r="AD28" s="358">
        <f>AA28*C28</f>
        <v>0</v>
      </c>
      <c r="AE28" s="315"/>
      <c r="AF28" s="315"/>
      <c r="AG28" s="358">
        <f>SUM(AD25:AF28)</f>
        <v>0</v>
      </c>
      <c r="AH28" s="315">
        <v>476</v>
      </c>
      <c r="AI28" s="315"/>
      <c r="AJ28" s="19"/>
      <c r="AK28" s="16"/>
    </row>
    <row r="29" spans="1:37" ht="29.25" customHeight="1" x14ac:dyDescent="0.25">
      <c r="A29" s="16"/>
      <c r="B29" s="19"/>
      <c r="C29" s="374" t="s">
        <v>221</v>
      </c>
      <c r="D29" s="375"/>
      <c r="E29" s="375"/>
      <c r="F29" s="375"/>
      <c r="G29" s="375"/>
      <c r="H29" s="375"/>
      <c r="I29" s="375"/>
      <c r="J29" s="375"/>
      <c r="K29" s="375"/>
      <c r="L29" s="375"/>
      <c r="M29" s="375"/>
      <c r="N29" s="375"/>
      <c r="O29" s="375"/>
      <c r="P29" s="375"/>
      <c r="Q29" s="375"/>
      <c r="R29" s="375"/>
      <c r="S29" s="375"/>
      <c r="T29" s="375"/>
      <c r="U29" s="375"/>
      <c r="V29" s="375"/>
      <c r="W29" s="375"/>
      <c r="X29" s="375"/>
      <c r="Y29" s="373" t="s">
        <v>5</v>
      </c>
      <c r="Z29" s="368"/>
      <c r="AA29" s="368"/>
      <c r="AB29" s="368"/>
      <c r="AC29" s="368"/>
      <c r="AD29" s="368"/>
      <c r="AE29" s="368"/>
      <c r="AF29" s="368"/>
      <c r="AG29" s="371">
        <f>SUM(AG28,AG23,AG18)</f>
        <v>0</v>
      </c>
      <c r="AH29" s="372"/>
      <c r="AI29" s="372"/>
      <c r="AJ29" s="19"/>
      <c r="AK29" s="16"/>
    </row>
    <row r="30" spans="1:37" ht="13.5" customHeight="1" x14ac:dyDescent="0.25">
      <c r="A30" s="16"/>
      <c r="B30" s="19"/>
      <c r="C30" s="29"/>
      <c r="N30" s="20"/>
      <c r="O30" s="20"/>
      <c r="P30" s="20"/>
      <c r="Q30" s="20"/>
      <c r="R30" s="20"/>
      <c r="S30" s="20"/>
      <c r="T30" s="20"/>
      <c r="U30" s="20"/>
      <c r="V30" s="20"/>
      <c r="W30" s="20"/>
      <c r="X30" s="20"/>
      <c r="Y30" s="20"/>
      <c r="Z30" s="20"/>
      <c r="AA30" s="20"/>
      <c r="AB30" s="20"/>
      <c r="AC30" s="20"/>
      <c r="AD30" s="20"/>
      <c r="AE30" s="20"/>
      <c r="AF30" s="20"/>
      <c r="AG30" s="20"/>
      <c r="AH30" s="20"/>
      <c r="AI30" s="20"/>
      <c r="AJ30" s="19"/>
      <c r="AK30" s="16"/>
    </row>
    <row r="31" spans="1:37" ht="16.5" customHeight="1" x14ac:dyDescent="0.25">
      <c r="A31" s="16"/>
      <c r="B31" s="19"/>
      <c r="C31" s="30"/>
      <c r="D31" s="20"/>
      <c r="E31" s="20"/>
      <c r="F31" s="20"/>
      <c r="G31" s="363" t="s">
        <v>6</v>
      </c>
      <c r="H31" s="284"/>
      <c r="I31" s="284"/>
      <c r="J31" s="284"/>
      <c r="K31" s="284"/>
      <c r="L31" s="284"/>
      <c r="M31" s="284"/>
      <c r="N31" s="284"/>
      <c r="O31" s="284"/>
      <c r="P31" s="367" t="s">
        <v>7</v>
      </c>
      <c r="Q31" s="368"/>
      <c r="R31" s="368"/>
      <c r="S31" s="368"/>
      <c r="T31" s="368"/>
      <c r="U31" s="376" t="s">
        <v>8</v>
      </c>
      <c r="V31" s="368"/>
      <c r="W31" s="368"/>
      <c r="X31" s="368"/>
      <c r="Y31" s="368"/>
      <c r="Z31" s="368"/>
      <c r="AA31" s="368"/>
      <c r="AB31" s="368"/>
      <c r="AC31" s="368"/>
      <c r="AD31" s="377"/>
      <c r="AE31" s="20"/>
      <c r="AJ31" s="19"/>
      <c r="AK31" s="16"/>
    </row>
    <row r="32" spans="1:37" ht="16.5" customHeight="1" x14ac:dyDescent="0.25">
      <c r="A32" s="16"/>
      <c r="B32" s="19"/>
      <c r="G32" s="283" t="s">
        <v>297</v>
      </c>
      <c r="H32" s="284"/>
      <c r="I32" s="284"/>
      <c r="J32" s="284"/>
      <c r="K32" s="284"/>
      <c r="L32" s="284"/>
      <c r="M32" s="284"/>
      <c r="N32" s="284"/>
      <c r="O32" s="20"/>
      <c r="P32" s="369" t="s">
        <v>9</v>
      </c>
      <c r="Q32" s="284"/>
      <c r="R32" s="284"/>
      <c r="S32" s="284"/>
      <c r="T32" s="284"/>
      <c r="U32" s="363" t="s">
        <v>10</v>
      </c>
      <c r="V32" s="284"/>
      <c r="W32" s="284"/>
      <c r="X32" s="284"/>
      <c r="Y32" s="284"/>
      <c r="Z32" s="284"/>
      <c r="AA32" s="284"/>
      <c r="AB32" s="284"/>
      <c r="AC32" s="284"/>
      <c r="AD32" s="364"/>
      <c r="AE32" s="20"/>
      <c r="AJ32" s="19"/>
      <c r="AK32" s="16"/>
    </row>
    <row r="33" spans="1:38" ht="16.5" customHeight="1" x14ac:dyDescent="0.25">
      <c r="A33" s="16"/>
      <c r="B33" s="19"/>
      <c r="O33" s="20"/>
      <c r="P33" s="369" t="s">
        <v>11</v>
      </c>
      <c r="Q33" s="284"/>
      <c r="R33" s="284"/>
      <c r="S33" s="284"/>
      <c r="T33" s="284"/>
      <c r="U33" s="363" t="s">
        <v>12</v>
      </c>
      <c r="V33" s="284"/>
      <c r="W33" s="284"/>
      <c r="X33" s="284"/>
      <c r="Y33" s="284"/>
      <c r="Z33" s="284"/>
      <c r="AA33" s="284"/>
      <c r="AB33" s="284"/>
      <c r="AC33" s="284"/>
      <c r="AD33" s="364"/>
      <c r="AE33" s="20"/>
      <c r="AJ33" s="19"/>
      <c r="AK33" s="16"/>
    </row>
    <row r="34" spans="1:38" ht="16.5" customHeight="1" x14ac:dyDescent="0.25">
      <c r="A34" s="16"/>
      <c r="B34" s="19"/>
      <c r="G34" s="285" t="s">
        <v>296</v>
      </c>
      <c r="H34" s="285"/>
      <c r="J34" s="286">
        <v>44501</v>
      </c>
      <c r="K34" s="286"/>
      <c r="L34" s="286"/>
      <c r="M34" s="286"/>
      <c r="N34" s="20"/>
      <c r="O34" s="20"/>
      <c r="P34" s="370" t="s">
        <v>13</v>
      </c>
      <c r="Q34" s="318"/>
      <c r="R34" s="318"/>
      <c r="S34" s="318"/>
      <c r="T34" s="318"/>
      <c r="U34" s="365" t="s">
        <v>14</v>
      </c>
      <c r="V34" s="318"/>
      <c r="W34" s="318"/>
      <c r="X34" s="318"/>
      <c r="Y34" s="318"/>
      <c r="Z34" s="318"/>
      <c r="AA34" s="318"/>
      <c r="AB34" s="318"/>
      <c r="AC34" s="318"/>
      <c r="AD34" s="366"/>
      <c r="AE34" s="20"/>
      <c r="AF34" s="20"/>
      <c r="AI34" s="20"/>
      <c r="AJ34" s="19"/>
      <c r="AK34" s="16"/>
    </row>
    <row r="35" spans="1:38" ht="18.75" customHeight="1" x14ac:dyDescent="0.25">
      <c r="A35" s="16"/>
      <c r="B35" s="19"/>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19"/>
      <c r="AK35" s="16"/>
    </row>
    <row r="36" spans="1:38" ht="18.75" customHeight="1" x14ac:dyDescent="0.25">
      <c r="A36" s="16"/>
      <c r="B36" s="19"/>
      <c r="C36" s="297" t="s">
        <v>298</v>
      </c>
      <c r="D36" s="284"/>
      <c r="E36" s="284"/>
      <c r="F36" s="284"/>
      <c r="G36" s="284"/>
      <c r="H36" s="298"/>
      <c r="I36" s="298"/>
      <c r="J36" s="298"/>
      <c r="K36" s="298"/>
      <c r="L36" s="296" t="s">
        <v>15</v>
      </c>
      <c r="M36" s="284"/>
      <c r="N36" s="284"/>
      <c r="O36" s="284"/>
      <c r="P36" s="284"/>
      <c r="Q36" s="284"/>
      <c r="R36" s="284"/>
      <c r="S36" s="286" t="s">
        <v>369</v>
      </c>
      <c r="T36" s="286"/>
      <c r="U36" s="286"/>
      <c r="V36" s="286"/>
      <c r="W36" s="283" t="s">
        <v>231</v>
      </c>
      <c r="X36" s="284"/>
      <c r="Y36" s="284"/>
      <c r="Z36" s="284"/>
      <c r="AA36" s="284"/>
      <c r="AB36" s="284"/>
      <c r="AC36" s="284"/>
      <c r="AD36" s="284"/>
      <c r="AE36" s="284"/>
      <c r="AF36" s="284"/>
      <c r="AG36" s="284"/>
      <c r="AH36" s="284"/>
      <c r="AI36" s="284"/>
      <c r="AJ36" s="19"/>
      <c r="AK36" s="16"/>
    </row>
    <row r="37" spans="1:38" ht="18.75" customHeight="1" x14ac:dyDescent="0.25">
      <c r="A37" s="16"/>
      <c r="B37" s="19"/>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19"/>
      <c r="AK37" s="16"/>
    </row>
    <row r="38" spans="1:38" ht="18.75" customHeight="1" x14ac:dyDescent="0.25">
      <c r="A38" s="16"/>
      <c r="B38" s="19"/>
      <c r="C38" s="321" t="s">
        <v>9</v>
      </c>
      <c r="D38" s="322"/>
      <c r="E38" s="322"/>
      <c r="F38" s="322"/>
      <c r="G38" s="309" t="s">
        <v>367</v>
      </c>
      <c r="H38" s="309"/>
      <c r="I38" s="309"/>
      <c r="J38" s="309"/>
      <c r="K38" s="309"/>
      <c r="L38" s="309"/>
      <c r="M38" s="309"/>
      <c r="N38" s="309"/>
      <c r="O38" s="309"/>
      <c r="P38" s="304" t="s">
        <v>294</v>
      </c>
      <c r="Q38" s="305"/>
      <c r="R38" s="305"/>
      <c r="S38" s="305"/>
      <c r="U38" s="307"/>
      <c r="V38" s="307"/>
      <c r="W38" s="307"/>
      <c r="X38" s="307"/>
      <c r="Y38" s="307"/>
      <c r="Z38" s="307"/>
      <c r="AA38" s="307"/>
      <c r="AC38" s="306" t="s">
        <v>296</v>
      </c>
      <c r="AD38" s="306"/>
      <c r="AE38" s="286" t="s">
        <v>369</v>
      </c>
      <c r="AF38" s="286"/>
      <c r="AG38" s="286"/>
      <c r="AH38" s="286"/>
      <c r="AJ38" s="19"/>
      <c r="AK38" s="16"/>
    </row>
    <row r="39" spans="1:38" ht="18.75" customHeight="1" x14ac:dyDescent="0.25">
      <c r="A39" s="16"/>
      <c r="B39" s="19"/>
      <c r="C39" s="321" t="s">
        <v>295</v>
      </c>
      <c r="D39" s="322"/>
      <c r="E39" s="322"/>
      <c r="F39" s="322"/>
      <c r="G39" s="308" t="s">
        <v>368</v>
      </c>
      <c r="H39" s="308"/>
      <c r="I39" s="308"/>
      <c r="J39" s="308"/>
      <c r="K39" s="308"/>
      <c r="L39" s="308"/>
      <c r="M39" s="308"/>
      <c r="N39" s="308"/>
      <c r="O39" s="308"/>
      <c r="P39" s="305"/>
      <c r="Q39" s="305"/>
      <c r="R39" s="305"/>
      <c r="S39" s="305"/>
      <c r="U39" s="287"/>
      <c r="V39" s="288"/>
      <c r="W39" s="288"/>
      <c r="X39" s="288"/>
      <c r="Y39" s="288"/>
      <c r="Z39" s="288"/>
      <c r="AA39" s="288"/>
      <c r="AC39" s="306"/>
      <c r="AD39" s="306"/>
      <c r="AE39" s="1"/>
      <c r="AF39" s="1"/>
      <c r="AG39" s="1"/>
      <c r="AH39" s="20"/>
      <c r="AJ39" s="19"/>
      <c r="AK39" s="16"/>
    </row>
    <row r="40" spans="1:38" ht="16.5" thickBot="1" x14ac:dyDescent="0.3">
      <c r="A40" s="16"/>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31"/>
      <c r="AF40" s="31"/>
      <c r="AG40" s="31"/>
      <c r="AH40" s="31"/>
      <c r="AI40" s="20"/>
      <c r="AJ40" s="19"/>
      <c r="AK40" s="16"/>
    </row>
    <row r="41" spans="1:38" x14ac:dyDescent="0.25">
      <c r="A41" s="16"/>
      <c r="B41" s="19"/>
      <c r="C41" s="20"/>
      <c r="D41" s="20"/>
      <c r="E41" s="20"/>
      <c r="F41" s="400" t="s">
        <v>16</v>
      </c>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32"/>
      <c r="AG41" s="20"/>
      <c r="AH41" s="20"/>
      <c r="AI41" s="20"/>
      <c r="AJ41" s="19"/>
      <c r="AK41" s="16"/>
    </row>
    <row r="42" spans="1:38" x14ac:dyDescent="0.25">
      <c r="A42" s="16"/>
      <c r="B42" s="19"/>
      <c r="C42" s="20"/>
      <c r="D42" s="20"/>
      <c r="E42" s="20"/>
      <c r="F42" s="397" t="s">
        <v>17</v>
      </c>
      <c r="G42" s="398"/>
      <c r="H42" s="398"/>
      <c r="I42" s="398"/>
      <c r="J42" s="398"/>
      <c r="K42" s="398"/>
      <c r="L42" s="398"/>
      <c r="M42" s="398"/>
      <c r="N42" s="398"/>
      <c r="O42" s="398"/>
      <c r="P42" s="398"/>
      <c r="Q42" s="398"/>
      <c r="R42" s="398"/>
      <c r="S42" s="398"/>
      <c r="T42" s="398"/>
      <c r="U42" s="398"/>
      <c r="V42" s="24" t="s">
        <v>18</v>
      </c>
      <c r="W42" s="20"/>
      <c r="X42" s="20"/>
      <c r="Y42" s="20"/>
      <c r="Z42" s="20"/>
      <c r="AA42" s="20"/>
      <c r="AB42" s="20"/>
      <c r="AC42" s="20"/>
      <c r="AD42" s="20"/>
      <c r="AE42" s="20"/>
      <c r="AF42" s="33"/>
      <c r="AG42" s="20"/>
      <c r="AH42" s="34"/>
      <c r="AI42" s="34"/>
      <c r="AJ42" s="19"/>
      <c r="AK42" s="16"/>
    </row>
    <row r="43" spans="1:38" x14ac:dyDescent="0.25">
      <c r="A43" s="16"/>
      <c r="B43" s="19"/>
      <c r="C43" s="20"/>
      <c r="D43" s="20"/>
      <c r="E43" s="20"/>
      <c r="F43" s="399"/>
      <c r="G43" s="398"/>
      <c r="H43" s="398"/>
      <c r="I43" s="398"/>
      <c r="J43" s="398"/>
      <c r="K43" s="398"/>
      <c r="L43" s="398"/>
      <c r="M43" s="398"/>
      <c r="N43" s="398"/>
      <c r="O43" s="398"/>
      <c r="P43" s="398"/>
      <c r="Q43" s="398"/>
      <c r="R43" s="398"/>
      <c r="S43" s="398"/>
      <c r="T43" s="398"/>
      <c r="U43" s="398"/>
      <c r="V43" s="24" t="s">
        <v>19</v>
      </c>
      <c r="W43" s="20"/>
      <c r="X43" s="20"/>
      <c r="Y43" s="20"/>
      <c r="Z43" s="20"/>
      <c r="AA43" s="20"/>
      <c r="AB43" s="20"/>
      <c r="AC43" s="20"/>
      <c r="AD43" s="20"/>
      <c r="AE43" s="20"/>
      <c r="AF43" s="33"/>
      <c r="AG43" s="20"/>
      <c r="AH43" s="34"/>
      <c r="AI43" s="34"/>
      <c r="AJ43" s="19"/>
      <c r="AK43" s="16"/>
    </row>
    <row r="44" spans="1:38" x14ac:dyDescent="0.25">
      <c r="A44" s="16"/>
      <c r="B44" s="19"/>
      <c r="C44" s="20"/>
      <c r="D44" s="20"/>
      <c r="E44" s="20"/>
      <c r="F44" s="397" t="s">
        <v>20</v>
      </c>
      <c r="G44" s="398"/>
      <c r="H44" s="398"/>
      <c r="I44" s="398"/>
      <c r="J44" s="398"/>
      <c r="K44" s="398"/>
      <c r="L44" s="398"/>
      <c r="M44" s="398"/>
      <c r="N44" s="398"/>
      <c r="O44" s="398"/>
      <c r="P44" s="398"/>
      <c r="Q44" s="398"/>
      <c r="R44" s="398"/>
      <c r="S44" s="398"/>
      <c r="T44" s="398"/>
      <c r="U44" s="398"/>
      <c r="V44" s="24" t="s">
        <v>21</v>
      </c>
      <c r="W44" s="20"/>
      <c r="X44" s="20"/>
      <c r="Y44" s="20"/>
      <c r="Z44" s="20"/>
      <c r="AA44" s="20"/>
      <c r="AB44" s="20"/>
      <c r="AC44" s="20"/>
      <c r="AD44" s="20"/>
      <c r="AE44" s="20"/>
      <c r="AF44" s="33"/>
      <c r="AG44" s="20"/>
      <c r="AH44" s="34"/>
      <c r="AI44" s="34"/>
      <c r="AJ44" s="19"/>
      <c r="AK44" s="16"/>
    </row>
    <row r="45" spans="1:38" x14ac:dyDescent="0.25">
      <c r="A45" s="16"/>
      <c r="B45" s="19"/>
      <c r="C45" s="20"/>
      <c r="D45" s="20"/>
      <c r="E45" s="20"/>
      <c r="F45" s="399"/>
      <c r="G45" s="398"/>
      <c r="H45" s="398"/>
      <c r="I45" s="398"/>
      <c r="J45" s="398"/>
      <c r="K45" s="398"/>
      <c r="L45" s="398"/>
      <c r="M45" s="398"/>
      <c r="N45" s="398"/>
      <c r="O45" s="398"/>
      <c r="P45" s="398"/>
      <c r="Q45" s="398"/>
      <c r="R45" s="398"/>
      <c r="S45" s="398"/>
      <c r="T45" s="398"/>
      <c r="U45" s="398"/>
      <c r="V45" s="24" t="s">
        <v>22</v>
      </c>
      <c r="W45" s="20"/>
      <c r="X45" s="20"/>
      <c r="Y45" s="20"/>
      <c r="Z45" s="20"/>
      <c r="AA45" s="20"/>
      <c r="AB45" s="20"/>
      <c r="AC45" s="20"/>
      <c r="AD45" s="20"/>
      <c r="AE45" s="20"/>
      <c r="AF45" s="33"/>
      <c r="AG45" s="20"/>
      <c r="AH45" s="34"/>
      <c r="AI45" s="34"/>
      <c r="AJ45" s="19"/>
      <c r="AK45" s="16"/>
    </row>
    <row r="46" spans="1:38" x14ac:dyDescent="0.25">
      <c r="A46" s="16"/>
      <c r="B46" s="19"/>
      <c r="C46" s="20"/>
      <c r="D46" s="20"/>
      <c r="E46" s="20"/>
      <c r="F46" s="402" t="s">
        <v>23</v>
      </c>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33"/>
      <c r="AG46" s="20"/>
      <c r="AH46" s="20"/>
      <c r="AI46" s="20"/>
      <c r="AJ46" s="19"/>
      <c r="AK46" s="16"/>
    </row>
    <row r="47" spans="1:38" ht="16.5" thickBot="1" x14ac:dyDescent="0.3">
      <c r="A47" s="16"/>
      <c r="B47" s="19"/>
      <c r="C47" s="20"/>
      <c r="D47" s="20"/>
      <c r="E47" s="20"/>
      <c r="F47" s="319" t="s">
        <v>24</v>
      </c>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5"/>
      <c r="AG47" s="20"/>
      <c r="AH47" s="20"/>
      <c r="AI47" s="20"/>
      <c r="AJ47" s="19"/>
      <c r="AK47" s="16"/>
      <c r="AL47" s="303" t="s">
        <v>245</v>
      </c>
    </row>
    <row r="48" spans="1:38" x14ac:dyDescent="0.25">
      <c r="A48" s="16"/>
      <c r="B48" s="19"/>
      <c r="C48" s="20"/>
      <c r="D48" s="20"/>
      <c r="E48" s="20"/>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0"/>
      <c r="AG48" s="20"/>
      <c r="AH48" s="20"/>
      <c r="AI48" s="20"/>
      <c r="AJ48" s="19"/>
      <c r="AK48" s="16"/>
      <c r="AL48" s="303"/>
    </row>
    <row r="49" spans="1:38" ht="31.5" customHeight="1" x14ac:dyDescent="0.25">
      <c r="A49" s="16"/>
      <c r="B49" s="19"/>
      <c r="C49" s="323" t="s">
        <v>42</v>
      </c>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4"/>
      <c r="AG49" s="20"/>
      <c r="AH49" s="20"/>
      <c r="AI49" s="20"/>
      <c r="AJ49" s="19"/>
      <c r="AK49" s="16"/>
      <c r="AL49" s="303"/>
    </row>
    <row r="50" spans="1:38" ht="16.5" customHeight="1" x14ac:dyDescent="0.25">
      <c r="A50" s="16"/>
      <c r="B50" s="19"/>
      <c r="C50" s="327" t="str">
        <f>"Form 3 - "&amp;N11&amp;" ("&amp;AG11&amp;") - "&amp;"Report for "&amp;U12&amp;", "&amp;AC12</f>
        <v>Form 3 - &lt;Pick a Sub-section&gt; (??) - Report for &lt;Select Month&gt;, &lt;Year?&gt;</v>
      </c>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5" t="s">
        <v>223</v>
      </c>
      <c r="AC50" s="326"/>
      <c r="AD50" s="13"/>
      <c r="AE50" s="10" t="s">
        <v>224</v>
      </c>
      <c r="AF50" s="52" t="str">
        <f>(IF(AND(AD50="",AD145=""),"",IF(AD145="",AD50,AD145)))</f>
        <v/>
      </c>
      <c r="AG50" s="37"/>
      <c r="AH50" s="37"/>
      <c r="AI50" s="37"/>
      <c r="AJ50" s="19"/>
      <c r="AK50" s="16"/>
    </row>
    <row r="51" spans="1:38" ht="20.25" customHeight="1" x14ac:dyDescent="0.25">
      <c r="A51" s="16"/>
      <c r="B51" s="1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4"/>
      <c r="AC51" s="34"/>
      <c r="AD51" s="34"/>
      <c r="AE51" s="34"/>
      <c r="AF51" s="34"/>
      <c r="AG51" s="37"/>
      <c r="AH51" s="37"/>
      <c r="AI51" s="37"/>
      <c r="AJ51" s="19"/>
      <c r="AK51" s="16"/>
    </row>
    <row r="52" spans="1:38" ht="18" customHeight="1" x14ac:dyDescent="0.25">
      <c r="A52" s="16"/>
      <c r="B52" s="19"/>
      <c r="C52" s="299" t="str">
        <f>Data!V6</f>
        <v>Renewing Members</v>
      </c>
      <c r="D52" s="300"/>
      <c r="E52" s="300"/>
      <c r="F52" s="300"/>
      <c r="G52" s="300"/>
      <c r="H52" s="300"/>
      <c r="I52" s="301"/>
      <c r="J52" s="301"/>
      <c r="K52" s="301"/>
      <c r="L52" s="301"/>
      <c r="M52" s="301"/>
      <c r="N52" s="301"/>
      <c r="O52" s="301"/>
      <c r="P52" s="301"/>
      <c r="Q52" s="301"/>
      <c r="R52" s="301"/>
      <c r="S52" s="211"/>
      <c r="T52" s="344" t="str">
        <f ca="1">"Report Printed - "&amp;TEXT(NOW(),"mmmm, dd, yyyy")</f>
        <v>Report Printed - December, 01, 2022</v>
      </c>
      <c r="U52" s="344"/>
      <c r="V52" s="344"/>
      <c r="W52" s="344"/>
      <c r="X52" s="344"/>
      <c r="Y52" s="344"/>
      <c r="Z52" s="344"/>
      <c r="AA52" s="344"/>
      <c r="AB52" s="212"/>
      <c r="AC52" s="212"/>
      <c r="AD52" s="212"/>
      <c r="AE52" s="212"/>
      <c r="AF52" s="213"/>
      <c r="AG52" s="212"/>
      <c r="AH52" s="212"/>
      <c r="AI52" s="214" t="s">
        <v>225</v>
      </c>
      <c r="AJ52" s="19"/>
      <c r="AK52" s="16"/>
    </row>
    <row r="53" spans="1:38" ht="18" customHeight="1" x14ac:dyDescent="0.25">
      <c r="A53" s="16"/>
      <c r="B53" s="19"/>
      <c r="C53" s="60" t="str">
        <f>IF(D53="","",1)</f>
        <v/>
      </c>
      <c r="D53" s="404"/>
      <c r="E53" s="405"/>
      <c r="F53" s="405"/>
      <c r="G53" s="405"/>
      <c r="H53" s="405"/>
      <c r="I53" s="405"/>
      <c r="J53" s="405"/>
      <c r="K53" s="405"/>
      <c r="L53" s="405"/>
      <c r="M53" s="405"/>
      <c r="N53" s="405"/>
      <c r="O53" s="405"/>
      <c r="P53" s="405"/>
      <c r="Q53" s="348"/>
      <c r="R53" s="349"/>
      <c r="S53" s="39"/>
      <c r="T53" s="299" t="str">
        <f>Data!V76</f>
        <v>Members in Arrears</v>
      </c>
      <c r="U53" s="300"/>
      <c r="V53" s="300"/>
      <c r="W53" s="300"/>
      <c r="X53" s="300"/>
      <c r="Y53" s="300"/>
      <c r="Z53" s="301"/>
      <c r="AA53" s="301"/>
      <c r="AB53" s="301"/>
      <c r="AC53" s="301"/>
      <c r="AD53" s="301"/>
      <c r="AE53" s="301"/>
      <c r="AF53" s="301"/>
      <c r="AG53" s="301"/>
      <c r="AH53" s="302"/>
      <c r="AI53" s="302"/>
      <c r="AJ53" s="19"/>
      <c r="AK53" s="16"/>
    </row>
    <row r="54" spans="1:38" ht="18" customHeight="1" x14ac:dyDescent="0.25">
      <c r="A54" s="16"/>
      <c r="B54" s="19"/>
      <c r="C54" s="61" t="str">
        <f>IF(D54="","",C53+1)</f>
        <v/>
      </c>
      <c r="D54" s="289"/>
      <c r="E54" s="290"/>
      <c r="F54" s="290"/>
      <c r="G54" s="290"/>
      <c r="H54" s="290"/>
      <c r="I54" s="290"/>
      <c r="J54" s="290"/>
      <c r="K54" s="290"/>
      <c r="L54" s="290"/>
      <c r="M54" s="290"/>
      <c r="N54" s="290"/>
      <c r="O54" s="290"/>
      <c r="P54" s="290"/>
      <c r="Q54" s="291"/>
      <c r="R54" s="292"/>
      <c r="S54" s="40"/>
      <c r="T54" s="60" t="str">
        <f>IF(U54="","",1)</f>
        <v/>
      </c>
      <c r="U54" s="404"/>
      <c r="V54" s="405"/>
      <c r="W54" s="405"/>
      <c r="X54" s="405"/>
      <c r="Y54" s="405"/>
      <c r="Z54" s="405"/>
      <c r="AA54" s="405"/>
      <c r="AB54" s="405"/>
      <c r="AC54" s="405"/>
      <c r="AD54" s="405"/>
      <c r="AE54" s="405"/>
      <c r="AF54" s="405"/>
      <c r="AG54" s="426"/>
      <c r="AH54" s="348"/>
      <c r="AI54" s="349"/>
      <c r="AJ54" s="19"/>
      <c r="AK54" s="16"/>
    </row>
    <row r="55" spans="1:38" ht="18" customHeight="1" x14ac:dyDescent="0.25">
      <c r="A55" s="16"/>
      <c r="B55" s="19"/>
      <c r="C55" s="61" t="str">
        <f t="shared" ref="C55:C72" si="0">IF(D55="","",C54+1)</f>
        <v/>
      </c>
      <c r="D55" s="289"/>
      <c r="E55" s="290"/>
      <c r="F55" s="290"/>
      <c r="G55" s="290"/>
      <c r="H55" s="290"/>
      <c r="I55" s="290"/>
      <c r="J55" s="290"/>
      <c r="K55" s="290"/>
      <c r="L55" s="290"/>
      <c r="M55" s="290"/>
      <c r="N55" s="290"/>
      <c r="O55" s="290"/>
      <c r="P55" s="290"/>
      <c r="Q55" s="291"/>
      <c r="R55" s="292"/>
      <c r="S55" s="40"/>
      <c r="T55" s="61" t="str">
        <f>IF(U55="","",T54+1)</f>
        <v/>
      </c>
      <c r="U55" s="289"/>
      <c r="V55" s="290"/>
      <c r="W55" s="290"/>
      <c r="X55" s="290"/>
      <c r="Y55" s="290"/>
      <c r="Z55" s="290"/>
      <c r="AA55" s="290"/>
      <c r="AB55" s="290"/>
      <c r="AC55" s="290"/>
      <c r="AD55" s="290"/>
      <c r="AE55" s="290"/>
      <c r="AF55" s="290"/>
      <c r="AG55" s="290"/>
      <c r="AH55" s="424"/>
      <c r="AI55" s="425"/>
      <c r="AJ55" s="19"/>
      <c r="AK55" s="16"/>
    </row>
    <row r="56" spans="1:38" ht="18" customHeight="1" x14ac:dyDescent="0.25">
      <c r="A56" s="16"/>
      <c r="B56" s="19"/>
      <c r="C56" s="61" t="str">
        <f t="shared" si="0"/>
        <v/>
      </c>
      <c r="D56" s="289"/>
      <c r="E56" s="290"/>
      <c r="F56" s="290"/>
      <c r="G56" s="290"/>
      <c r="H56" s="290"/>
      <c r="I56" s="290"/>
      <c r="J56" s="290"/>
      <c r="K56" s="290"/>
      <c r="L56" s="290"/>
      <c r="M56" s="290"/>
      <c r="N56" s="290"/>
      <c r="O56" s="290"/>
      <c r="P56" s="290"/>
      <c r="Q56" s="291"/>
      <c r="R56" s="292"/>
      <c r="S56" s="41"/>
      <c r="T56" s="61" t="str">
        <f t="shared" ref="T56:T58" si="1">IF(U56="","",T55+1)</f>
        <v/>
      </c>
      <c r="U56" s="289"/>
      <c r="V56" s="290"/>
      <c r="W56" s="290"/>
      <c r="X56" s="290"/>
      <c r="Y56" s="290"/>
      <c r="Z56" s="290"/>
      <c r="AA56" s="290"/>
      <c r="AB56" s="290"/>
      <c r="AC56" s="290"/>
      <c r="AD56" s="290"/>
      <c r="AE56" s="290"/>
      <c r="AF56" s="290"/>
      <c r="AG56" s="290"/>
      <c r="AH56" s="291"/>
      <c r="AI56" s="292"/>
      <c r="AJ56" s="19"/>
      <c r="AK56" s="16"/>
    </row>
    <row r="57" spans="1:38" ht="18" customHeight="1" x14ac:dyDescent="0.25">
      <c r="A57" s="16"/>
      <c r="B57" s="19"/>
      <c r="C57" s="61" t="str">
        <f t="shared" si="0"/>
        <v/>
      </c>
      <c r="D57" s="289"/>
      <c r="E57" s="290"/>
      <c r="F57" s="290"/>
      <c r="G57" s="290"/>
      <c r="H57" s="290"/>
      <c r="I57" s="290"/>
      <c r="J57" s="290"/>
      <c r="K57" s="290"/>
      <c r="L57" s="290"/>
      <c r="M57" s="290"/>
      <c r="N57" s="290"/>
      <c r="O57" s="290"/>
      <c r="P57" s="290"/>
      <c r="Q57" s="291"/>
      <c r="R57" s="292"/>
      <c r="S57" s="41"/>
      <c r="T57" s="61" t="str">
        <f t="shared" si="1"/>
        <v/>
      </c>
      <c r="U57" s="289"/>
      <c r="V57" s="290"/>
      <c r="W57" s="290"/>
      <c r="X57" s="290"/>
      <c r="Y57" s="290"/>
      <c r="Z57" s="290"/>
      <c r="AA57" s="290"/>
      <c r="AB57" s="290"/>
      <c r="AC57" s="290"/>
      <c r="AD57" s="290"/>
      <c r="AE57" s="290"/>
      <c r="AF57" s="290"/>
      <c r="AG57" s="290"/>
      <c r="AH57" s="291"/>
      <c r="AI57" s="292"/>
      <c r="AJ57" s="19"/>
      <c r="AK57" s="16"/>
    </row>
    <row r="58" spans="1:38" ht="18" customHeight="1" x14ac:dyDescent="0.25">
      <c r="A58" s="16"/>
      <c r="B58" s="19"/>
      <c r="C58" s="61" t="str">
        <f t="shared" si="0"/>
        <v/>
      </c>
      <c r="D58" s="289"/>
      <c r="E58" s="290"/>
      <c r="F58" s="290"/>
      <c r="G58" s="290"/>
      <c r="H58" s="290"/>
      <c r="I58" s="290"/>
      <c r="J58" s="290"/>
      <c r="K58" s="290"/>
      <c r="L58" s="290"/>
      <c r="M58" s="290"/>
      <c r="N58" s="290"/>
      <c r="O58" s="290"/>
      <c r="P58" s="290"/>
      <c r="Q58" s="291"/>
      <c r="R58" s="292"/>
      <c r="S58" s="41"/>
      <c r="T58" s="61" t="str">
        <f t="shared" si="1"/>
        <v/>
      </c>
      <c r="U58" s="289"/>
      <c r="V58" s="290"/>
      <c r="W58" s="290"/>
      <c r="X58" s="290"/>
      <c r="Y58" s="290"/>
      <c r="Z58" s="290"/>
      <c r="AA58" s="290"/>
      <c r="AB58" s="290"/>
      <c r="AC58" s="290"/>
      <c r="AD58" s="290"/>
      <c r="AE58" s="290"/>
      <c r="AF58" s="290"/>
      <c r="AG58" s="290"/>
      <c r="AH58" s="291"/>
      <c r="AI58" s="292"/>
      <c r="AJ58" s="19"/>
      <c r="AK58" s="16"/>
    </row>
    <row r="59" spans="1:38" ht="18" customHeight="1" x14ac:dyDescent="0.25">
      <c r="A59" s="16"/>
      <c r="B59" s="19"/>
      <c r="C59" s="61" t="str">
        <f t="shared" si="0"/>
        <v/>
      </c>
      <c r="D59" s="289"/>
      <c r="E59" s="290"/>
      <c r="F59" s="290"/>
      <c r="G59" s="290"/>
      <c r="H59" s="290"/>
      <c r="I59" s="290"/>
      <c r="J59" s="290"/>
      <c r="K59" s="290"/>
      <c r="L59" s="290"/>
      <c r="M59" s="290"/>
      <c r="N59" s="290"/>
      <c r="O59" s="290"/>
      <c r="P59" s="290"/>
      <c r="Q59" s="291"/>
      <c r="R59" s="292"/>
      <c r="S59" s="41"/>
      <c r="T59" s="299" t="str">
        <f>Data!V88</f>
        <v>New Members</v>
      </c>
      <c r="U59" s="300"/>
      <c r="V59" s="300"/>
      <c r="W59" s="300"/>
      <c r="X59" s="300"/>
      <c r="Y59" s="300"/>
      <c r="Z59" s="301"/>
      <c r="AA59" s="301"/>
      <c r="AB59" s="301"/>
      <c r="AC59" s="301"/>
      <c r="AD59" s="301"/>
      <c r="AE59" s="301"/>
      <c r="AF59" s="301"/>
      <c r="AG59" s="301"/>
      <c r="AH59" s="301"/>
      <c r="AI59" s="301"/>
      <c r="AJ59" s="19"/>
      <c r="AK59" s="16"/>
    </row>
    <row r="60" spans="1:38" ht="18" customHeight="1" x14ac:dyDescent="0.25">
      <c r="A60" s="16"/>
      <c r="B60" s="19"/>
      <c r="C60" s="61" t="str">
        <f t="shared" si="0"/>
        <v/>
      </c>
      <c r="D60" s="289"/>
      <c r="E60" s="290"/>
      <c r="F60" s="290"/>
      <c r="G60" s="290"/>
      <c r="H60" s="290"/>
      <c r="I60" s="290"/>
      <c r="J60" s="290"/>
      <c r="K60" s="290"/>
      <c r="L60" s="290"/>
      <c r="M60" s="290"/>
      <c r="N60" s="290"/>
      <c r="O60" s="290"/>
      <c r="P60" s="290"/>
      <c r="Q60" s="291"/>
      <c r="R60" s="292"/>
      <c r="S60" s="41"/>
      <c r="T60" s="60" t="str">
        <f>IF(U60="","",1)</f>
        <v/>
      </c>
      <c r="U60" s="430"/>
      <c r="V60" s="431"/>
      <c r="W60" s="431"/>
      <c r="X60" s="431"/>
      <c r="Y60" s="431"/>
      <c r="Z60" s="431"/>
      <c r="AA60" s="431"/>
      <c r="AB60" s="431"/>
      <c r="AC60" s="431"/>
      <c r="AD60" s="431"/>
      <c r="AE60" s="431"/>
      <c r="AF60" s="431"/>
      <c r="AG60" s="431"/>
      <c r="AH60" s="348"/>
      <c r="AI60" s="349"/>
      <c r="AJ60" s="19"/>
      <c r="AK60" s="16"/>
    </row>
    <row r="61" spans="1:38" ht="18" customHeight="1" x14ac:dyDescent="0.25">
      <c r="A61" s="16"/>
      <c r="B61" s="19"/>
      <c r="C61" s="61" t="str">
        <f t="shared" si="0"/>
        <v/>
      </c>
      <c r="D61" s="289"/>
      <c r="E61" s="290"/>
      <c r="F61" s="290"/>
      <c r="G61" s="290"/>
      <c r="H61" s="290"/>
      <c r="I61" s="290"/>
      <c r="J61" s="290"/>
      <c r="K61" s="290"/>
      <c r="L61" s="290"/>
      <c r="M61" s="290"/>
      <c r="N61" s="290"/>
      <c r="O61" s="290"/>
      <c r="P61" s="290"/>
      <c r="Q61" s="291"/>
      <c r="R61" s="292"/>
      <c r="S61" s="41"/>
      <c r="T61" s="61" t="str">
        <f>IF(U61="","",T60+1)</f>
        <v/>
      </c>
      <c r="U61" s="412"/>
      <c r="V61" s="413"/>
      <c r="W61" s="413"/>
      <c r="X61" s="413"/>
      <c r="Y61" s="413"/>
      <c r="Z61" s="413"/>
      <c r="AA61" s="413"/>
      <c r="AB61" s="413"/>
      <c r="AC61" s="413"/>
      <c r="AD61" s="413"/>
      <c r="AE61" s="413"/>
      <c r="AF61" s="413"/>
      <c r="AG61" s="413"/>
      <c r="AH61" s="291"/>
      <c r="AI61" s="292"/>
      <c r="AJ61" s="19"/>
      <c r="AK61" s="16"/>
    </row>
    <row r="62" spans="1:38" ht="18" customHeight="1" x14ac:dyDescent="0.25">
      <c r="A62" s="16"/>
      <c r="B62" s="19"/>
      <c r="C62" s="61" t="str">
        <f t="shared" si="0"/>
        <v/>
      </c>
      <c r="D62" s="289"/>
      <c r="E62" s="290"/>
      <c r="F62" s="290"/>
      <c r="G62" s="290"/>
      <c r="H62" s="290"/>
      <c r="I62" s="290"/>
      <c r="J62" s="290"/>
      <c r="K62" s="290"/>
      <c r="L62" s="290"/>
      <c r="M62" s="290"/>
      <c r="N62" s="290"/>
      <c r="O62" s="290"/>
      <c r="P62" s="290"/>
      <c r="Q62" s="291"/>
      <c r="R62" s="292"/>
      <c r="S62" s="41"/>
      <c r="T62" s="61" t="str">
        <f t="shared" ref="T62:T63" si="2">IF(U62="","",T61+1)</f>
        <v/>
      </c>
      <c r="U62" s="412"/>
      <c r="V62" s="413"/>
      <c r="W62" s="413"/>
      <c r="X62" s="413"/>
      <c r="Y62" s="413"/>
      <c r="Z62" s="413"/>
      <c r="AA62" s="413"/>
      <c r="AB62" s="413"/>
      <c r="AC62" s="413"/>
      <c r="AD62" s="413"/>
      <c r="AE62" s="413"/>
      <c r="AF62" s="413"/>
      <c r="AG62" s="413"/>
      <c r="AH62" s="291"/>
      <c r="AI62" s="292"/>
      <c r="AJ62" s="19"/>
      <c r="AK62" s="16"/>
    </row>
    <row r="63" spans="1:38" ht="18" customHeight="1" x14ac:dyDescent="0.25">
      <c r="A63" s="16"/>
      <c r="B63" s="19"/>
      <c r="C63" s="61" t="str">
        <f t="shared" si="0"/>
        <v/>
      </c>
      <c r="D63" s="289"/>
      <c r="E63" s="290"/>
      <c r="F63" s="290"/>
      <c r="G63" s="290"/>
      <c r="H63" s="290"/>
      <c r="I63" s="290"/>
      <c r="J63" s="290"/>
      <c r="K63" s="290"/>
      <c r="L63" s="290"/>
      <c r="M63" s="290"/>
      <c r="N63" s="290"/>
      <c r="O63" s="290"/>
      <c r="P63" s="290"/>
      <c r="Q63" s="291"/>
      <c r="R63" s="292"/>
      <c r="S63" s="41"/>
      <c r="T63" s="61" t="str">
        <f t="shared" si="2"/>
        <v/>
      </c>
      <c r="U63" s="412"/>
      <c r="V63" s="413"/>
      <c r="W63" s="413"/>
      <c r="X63" s="413"/>
      <c r="Y63" s="413"/>
      <c r="Z63" s="413"/>
      <c r="AA63" s="413"/>
      <c r="AB63" s="413"/>
      <c r="AC63" s="413"/>
      <c r="AD63" s="413"/>
      <c r="AE63" s="413"/>
      <c r="AF63" s="413"/>
      <c r="AG63" s="413"/>
      <c r="AH63" s="291"/>
      <c r="AI63" s="292"/>
      <c r="AJ63" s="19"/>
      <c r="AK63" s="16"/>
    </row>
    <row r="64" spans="1:38" ht="18" customHeight="1" x14ac:dyDescent="0.25">
      <c r="A64" s="16"/>
      <c r="B64" s="19"/>
      <c r="C64" s="61" t="str">
        <f t="shared" si="0"/>
        <v/>
      </c>
      <c r="D64" s="289"/>
      <c r="E64" s="290"/>
      <c r="F64" s="290"/>
      <c r="G64" s="290"/>
      <c r="H64" s="290"/>
      <c r="I64" s="290"/>
      <c r="J64" s="290"/>
      <c r="K64" s="290"/>
      <c r="L64" s="290"/>
      <c r="M64" s="290"/>
      <c r="N64" s="290"/>
      <c r="O64" s="290"/>
      <c r="P64" s="290"/>
      <c r="Q64" s="291"/>
      <c r="R64" s="292"/>
      <c r="S64" s="41"/>
      <c r="T64" s="61" t="str">
        <f t="shared" ref="T64" si="3">IF(U64="","",T63+1)</f>
        <v/>
      </c>
      <c r="U64" s="412"/>
      <c r="V64" s="413"/>
      <c r="W64" s="413"/>
      <c r="X64" s="413"/>
      <c r="Y64" s="413"/>
      <c r="Z64" s="413"/>
      <c r="AA64" s="413"/>
      <c r="AB64" s="413"/>
      <c r="AC64" s="413"/>
      <c r="AD64" s="413"/>
      <c r="AE64" s="413"/>
      <c r="AF64" s="413"/>
      <c r="AG64" s="413"/>
      <c r="AH64" s="291"/>
      <c r="AI64" s="292"/>
      <c r="AJ64" s="19"/>
      <c r="AK64" s="16"/>
    </row>
    <row r="65" spans="1:75" ht="18" customHeight="1" x14ac:dyDescent="0.25">
      <c r="A65" s="16"/>
      <c r="B65" s="19"/>
      <c r="C65" s="61" t="str">
        <f t="shared" si="0"/>
        <v/>
      </c>
      <c r="D65" s="289"/>
      <c r="E65" s="290"/>
      <c r="F65" s="290"/>
      <c r="G65" s="290"/>
      <c r="H65" s="290"/>
      <c r="I65" s="290"/>
      <c r="J65" s="290"/>
      <c r="K65" s="290"/>
      <c r="L65" s="290"/>
      <c r="M65" s="290"/>
      <c r="N65" s="290"/>
      <c r="O65" s="290"/>
      <c r="P65" s="290"/>
      <c r="Q65" s="291"/>
      <c r="R65" s="292"/>
      <c r="S65" s="41"/>
      <c r="T65" s="299" t="str">
        <f>Data!V100</f>
        <v>New Member Couples</v>
      </c>
      <c r="U65" s="300"/>
      <c r="V65" s="300"/>
      <c r="W65" s="300"/>
      <c r="X65" s="300"/>
      <c r="Y65" s="300"/>
      <c r="Z65" s="301"/>
      <c r="AA65" s="301"/>
      <c r="AB65" s="301"/>
      <c r="AC65" s="301"/>
      <c r="AD65" s="301"/>
      <c r="AE65" s="301"/>
      <c r="AF65" s="301"/>
      <c r="AG65" s="301"/>
      <c r="AH65" s="301"/>
      <c r="AI65" s="301"/>
      <c r="AJ65" s="19"/>
      <c r="AK65" s="16"/>
    </row>
    <row r="66" spans="1:75" ht="18" customHeight="1" x14ac:dyDescent="0.25">
      <c r="A66" s="16"/>
      <c r="B66" s="19"/>
      <c r="C66" s="61" t="str">
        <f t="shared" si="0"/>
        <v/>
      </c>
      <c r="D66" s="289"/>
      <c r="E66" s="290"/>
      <c r="F66" s="290"/>
      <c r="G66" s="290"/>
      <c r="H66" s="290"/>
      <c r="I66" s="290"/>
      <c r="J66" s="290"/>
      <c r="K66" s="290"/>
      <c r="L66" s="290"/>
      <c r="M66" s="290"/>
      <c r="N66" s="290"/>
      <c r="O66" s="290"/>
      <c r="P66" s="290"/>
      <c r="Q66" s="291"/>
      <c r="R66" s="292"/>
      <c r="S66" s="41"/>
      <c r="T66" s="60" t="str">
        <f>IF(U66="","",1)</f>
        <v/>
      </c>
      <c r="U66" s="430"/>
      <c r="V66" s="431"/>
      <c r="W66" s="431"/>
      <c r="X66" s="431"/>
      <c r="Y66" s="431"/>
      <c r="Z66" s="431"/>
      <c r="AA66" s="431"/>
      <c r="AB66" s="431"/>
      <c r="AC66" s="431"/>
      <c r="AD66" s="431"/>
      <c r="AE66" s="431"/>
      <c r="AF66" s="431"/>
      <c r="AG66" s="431"/>
      <c r="AH66" s="348"/>
      <c r="AI66" s="349"/>
      <c r="AJ66" s="19"/>
      <c r="AK66" s="16"/>
    </row>
    <row r="67" spans="1:75" ht="18" customHeight="1" x14ac:dyDescent="0.25">
      <c r="A67" s="16"/>
      <c r="B67" s="19"/>
      <c r="C67" s="61" t="str">
        <f t="shared" si="0"/>
        <v/>
      </c>
      <c r="D67" s="289"/>
      <c r="E67" s="290"/>
      <c r="F67" s="290"/>
      <c r="G67" s="290"/>
      <c r="H67" s="290"/>
      <c r="I67" s="290"/>
      <c r="J67" s="290"/>
      <c r="K67" s="290"/>
      <c r="L67" s="290"/>
      <c r="M67" s="290"/>
      <c r="N67" s="290"/>
      <c r="O67" s="290"/>
      <c r="P67" s="290"/>
      <c r="Q67" s="291"/>
      <c r="R67" s="292"/>
      <c r="S67" s="41"/>
      <c r="T67" s="61" t="str">
        <f>IF(U67="","",T66+1)</f>
        <v/>
      </c>
      <c r="U67" s="412"/>
      <c r="V67" s="413"/>
      <c r="W67" s="413"/>
      <c r="X67" s="413"/>
      <c r="Y67" s="413"/>
      <c r="Z67" s="413"/>
      <c r="AA67" s="413"/>
      <c r="AB67" s="413"/>
      <c r="AC67" s="413"/>
      <c r="AD67" s="413"/>
      <c r="AE67" s="413"/>
      <c r="AF67" s="413"/>
      <c r="AG67" s="413"/>
      <c r="AH67" s="291"/>
      <c r="AI67" s="292"/>
      <c r="AJ67" s="19"/>
      <c r="AK67" s="16"/>
    </row>
    <row r="68" spans="1:75" ht="18" customHeight="1" x14ac:dyDescent="0.25">
      <c r="A68" s="16"/>
      <c r="B68" s="19"/>
      <c r="C68" s="61" t="str">
        <f t="shared" si="0"/>
        <v/>
      </c>
      <c r="D68" s="289"/>
      <c r="E68" s="290"/>
      <c r="F68" s="290"/>
      <c r="G68" s="290"/>
      <c r="H68" s="290"/>
      <c r="I68" s="290"/>
      <c r="J68" s="290"/>
      <c r="K68" s="290"/>
      <c r="L68" s="290"/>
      <c r="M68" s="290"/>
      <c r="N68" s="290"/>
      <c r="O68" s="290"/>
      <c r="P68" s="290"/>
      <c r="Q68" s="291"/>
      <c r="R68" s="292"/>
      <c r="S68" s="41"/>
      <c r="T68" s="61" t="str">
        <f t="shared" ref="T68:T70" si="4">IF(U68="","",T67+1)</f>
        <v/>
      </c>
      <c r="U68" s="412"/>
      <c r="V68" s="413"/>
      <c r="W68" s="413"/>
      <c r="X68" s="413"/>
      <c r="Y68" s="413"/>
      <c r="Z68" s="413"/>
      <c r="AA68" s="413"/>
      <c r="AB68" s="413"/>
      <c r="AC68" s="413"/>
      <c r="AD68" s="413"/>
      <c r="AE68" s="413"/>
      <c r="AF68" s="413"/>
      <c r="AG68" s="413"/>
      <c r="AH68" s="291"/>
      <c r="AI68" s="292"/>
      <c r="AJ68" s="19"/>
      <c r="AK68" s="16"/>
    </row>
    <row r="69" spans="1:75" ht="18" customHeight="1" x14ac:dyDescent="0.25">
      <c r="A69" s="16"/>
      <c r="B69" s="19"/>
      <c r="C69" s="61" t="str">
        <f t="shared" si="0"/>
        <v/>
      </c>
      <c r="D69" s="289"/>
      <c r="E69" s="290"/>
      <c r="F69" s="290"/>
      <c r="G69" s="290"/>
      <c r="H69" s="290"/>
      <c r="I69" s="290"/>
      <c r="J69" s="290"/>
      <c r="K69" s="290"/>
      <c r="L69" s="290"/>
      <c r="M69" s="290"/>
      <c r="N69" s="290"/>
      <c r="O69" s="290"/>
      <c r="P69" s="290"/>
      <c r="Q69" s="291"/>
      <c r="R69" s="292"/>
      <c r="S69" s="41"/>
      <c r="T69" s="61" t="str">
        <f t="shared" si="4"/>
        <v/>
      </c>
      <c r="U69" s="412"/>
      <c r="V69" s="413"/>
      <c r="W69" s="413"/>
      <c r="X69" s="413"/>
      <c r="Y69" s="413"/>
      <c r="Z69" s="413"/>
      <c r="AA69" s="413"/>
      <c r="AB69" s="413"/>
      <c r="AC69" s="413"/>
      <c r="AD69" s="413"/>
      <c r="AE69" s="413"/>
      <c r="AF69" s="413"/>
      <c r="AG69" s="413"/>
      <c r="AH69" s="291"/>
      <c r="AI69" s="292"/>
      <c r="AJ69" s="19"/>
      <c r="AK69" s="16"/>
    </row>
    <row r="70" spans="1:75" ht="18" customHeight="1" x14ac:dyDescent="0.25">
      <c r="A70" s="16"/>
      <c r="B70" s="19"/>
      <c r="C70" s="61" t="str">
        <f t="shared" si="0"/>
        <v/>
      </c>
      <c r="D70" s="289"/>
      <c r="E70" s="290"/>
      <c r="F70" s="290"/>
      <c r="G70" s="290"/>
      <c r="H70" s="290"/>
      <c r="I70" s="290"/>
      <c r="J70" s="290"/>
      <c r="K70" s="290"/>
      <c r="L70" s="290"/>
      <c r="M70" s="290"/>
      <c r="N70" s="290"/>
      <c r="O70" s="290"/>
      <c r="P70" s="290"/>
      <c r="Q70" s="291"/>
      <c r="R70" s="292"/>
      <c r="S70" s="41"/>
      <c r="T70" s="61" t="str">
        <f t="shared" si="4"/>
        <v/>
      </c>
      <c r="U70" s="412"/>
      <c r="V70" s="413"/>
      <c r="W70" s="413"/>
      <c r="X70" s="413"/>
      <c r="Y70" s="413"/>
      <c r="Z70" s="413"/>
      <c r="AA70" s="413"/>
      <c r="AB70" s="413"/>
      <c r="AC70" s="413"/>
      <c r="AD70" s="413"/>
      <c r="AE70" s="413"/>
      <c r="AF70" s="413"/>
      <c r="AG70" s="413"/>
      <c r="AH70" s="291"/>
      <c r="AI70" s="292"/>
      <c r="AJ70" s="19"/>
      <c r="AK70" s="16"/>
    </row>
    <row r="71" spans="1:75" ht="18" customHeight="1" x14ac:dyDescent="0.25">
      <c r="A71" s="16"/>
      <c r="B71" s="19"/>
      <c r="C71" s="61" t="str">
        <f t="shared" si="0"/>
        <v/>
      </c>
      <c r="D71" s="289"/>
      <c r="E71" s="290"/>
      <c r="F71" s="290"/>
      <c r="G71" s="290"/>
      <c r="H71" s="290"/>
      <c r="I71" s="290"/>
      <c r="J71" s="290"/>
      <c r="K71" s="290"/>
      <c r="L71" s="290"/>
      <c r="M71" s="290"/>
      <c r="N71" s="290"/>
      <c r="O71" s="290"/>
      <c r="P71" s="290"/>
      <c r="Q71" s="291"/>
      <c r="R71" s="292"/>
      <c r="S71" s="41"/>
      <c r="T71" s="299" t="str">
        <f>Data!V112</f>
        <v>Resignations Received</v>
      </c>
      <c r="U71" s="300"/>
      <c r="V71" s="300"/>
      <c r="W71" s="300"/>
      <c r="X71" s="300"/>
      <c r="Y71" s="300"/>
      <c r="Z71" s="301"/>
      <c r="AA71" s="301"/>
      <c r="AB71" s="301"/>
      <c r="AC71" s="301"/>
      <c r="AD71" s="301"/>
      <c r="AE71" s="301"/>
      <c r="AF71" s="301"/>
      <c r="AG71" s="301"/>
      <c r="AH71" s="301"/>
      <c r="AI71" s="301"/>
      <c r="AJ71" s="19"/>
      <c r="AK71" s="16"/>
    </row>
    <row r="72" spans="1:75" ht="18" customHeight="1" x14ac:dyDescent="0.25">
      <c r="A72" s="16"/>
      <c r="B72" s="19"/>
      <c r="C72" s="61" t="str">
        <f t="shared" si="0"/>
        <v/>
      </c>
      <c r="D72" s="289"/>
      <c r="E72" s="290"/>
      <c r="F72" s="290"/>
      <c r="G72" s="290"/>
      <c r="H72" s="290"/>
      <c r="I72" s="290"/>
      <c r="J72" s="290"/>
      <c r="K72" s="290"/>
      <c r="L72" s="290"/>
      <c r="M72" s="290"/>
      <c r="N72" s="290"/>
      <c r="O72" s="290"/>
      <c r="P72" s="290"/>
      <c r="Q72" s="312"/>
      <c r="R72" s="313"/>
      <c r="S72" s="41"/>
      <c r="T72" s="60" t="str">
        <f>IF(U72="","",1)</f>
        <v/>
      </c>
      <c r="U72" s="404"/>
      <c r="V72" s="405"/>
      <c r="W72" s="405"/>
      <c r="X72" s="405"/>
      <c r="Y72" s="405"/>
      <c r="Z72" s="405"/>
      <c r="AA72" s="405"/>
      <c r="AB72" s="405"/>
      <c r="AC72" s="405"/>
      <c r="AD72" s="405"/>
      <c r="AE72" s="405"/>
      <c r="AF72" s="405"/>
      <c r="AG72" s="405"/>
      <c r="AH72" s="420"/>
      <c r="AI72" s="421"/>
      <c r="AJ72" s="19"/>
      <c r="AK72" s="16"/>
    </row>
    <row r="73" spans="1:75" ht="18" customHeight="1" x14ac:dyDescent="0.25">
      <c r="A73" s="16"/>
      <c r="B73" s="19"/>
      <c r="C73" s="299" t="str">
        <f>Data!V34</f>
        <v>Full Member Couples</v>
      </c>
      <c r="D73" s="300"/>
      <c r="E73" s="300"/>
      <c r="F73" s="300"/>
      <c r="G73" s="300"/>
      <c r="H73" s="300"/>
      <c r="I73" s="301"/>
      <c r="J73" s="301"/>
      <c r="K73" s="301"/>
      <c r="L73" s="301"/>
      <c r="M73" s="301"/>
      <c r="N73" s="301"/>
      <c r="O73" s="301"/>
      <c r="P73" s="301"/>
      <c r="Q73" s="301"/>
      <c r="R73" s="301"/>
      <c r="S73" s="41"/>
      <c r="T73" s="61" t="str">
        <f>IF(U73="","",T72+1)</f>
        <v/>
      </c>
      <c r="U73" s="289"/>
      <c r="V73" s="290"/>
      <c r="W73" s="290"/>
      <c r="X73" s="290"/>
      <c r="Y73" s="290"/>
      <c r="Z73" s="290"/>
      <c r="AA73" s="290"/>
      <c r="AB73" s="290"/>
      <c r="AC73" s="290"/>
      <c r="AD73" s="290"/>
      <c r="AE73" s="290"/>
      <c r="AF73" s="290"/>
      <c r="AG73" s="290"/>
      <c r="AH73" s="422"/>
      <c r="AI73" s="423"/>
      <c r="AJ73" s="19"/>
      <c r="AK73" s="16"/>
    </row>
    <row r="74" spans="1:75" ht="18" customHeight="1" x14ac:dyDescent="0.25">
      <c r="A74" s="16"/>
      <c r="B74" s="19"/>
      <c r="C74" s="61" t="str">
        <f>IF(D74="","",1)</f>
        <v/>
      </c>
      <c r="D74" s="289"/>
      <c r="E74" s="290"/>
      <c r="F74" s="290"/>
      <c r="G74" s="290"/>
      <c r="H74" s="290"/>
      <c r="I74" s="290"/>
      <c r="J74" s="290"/>
      <c r="K74" s="290"/>
      <c r="L74" s="290"/>
      <c r="M74" s="290"/>
      <c r="N74" s="290"/>
      <c r="O74" s="290"/>
      <c r="P74" s="290"/>
      <c r="Q74" s="291"/>
      <c r="R74" s="292"/>
      <c r="S74" s="41"/>
      <c r="T74" s="61" t="str">
        <f t="shared" ref="T74:T76" si="5">IF(U74="","",T73+1)</f>
        <v/>
      </c>
      <c r="U74" s="289"/>
      <c r="V74" s="290"/>
      <c r="W74" s="290"/>
      <c r="X74" s="290"/>
      <c r="Y74" s="290"/>
      <c r="Z74" s="290"/>
      <c r="AA74" s="290"/>
      <c r="AB74" s="290"/>
      <c r="AC74" s="290"/>
      <c r="AD74" s="290"/>
      <c r="AE74" s="290"/>
      <c r="AF74" s="290"/>
      <c r="AG74" s="290"/>
      <c r="AH74" s="422"/>
      <c r="AI74" s="423"/>
      <c r="AJ74" s="19"/>
      <c r="AK74" s="16"/>
    </row>
    <row r="75" spans="1:75" ht="18" customHeight="1" x14ac:dyDescent="0.25">
      <c r="A75" s="16"/>
      <c r="B75" s="19"/>
      <c r="C75" s="61" t="str">
        <f>IF(D75="","",C74+1)</f>
        <v/>
      </c>
      <c r="D75" s="289"/>
      <c r="E75" s="290"/>
      <c r="F75" s="290"/>
      <c r="G75" s="290"/>
      <c r="H75" s="290"/>
      <c r="I75" s="290"/>
      <c r="J75" s="290"/>
      <c r="K75" s="290"/>
      <c r="L75" s="290"/>
      <c r="M75" s="290"/>
      <c r="N75" s="290"/>
      <c r="O75" s="290"/>
      <c r="P75" s="290"/>
      <c r="Q75" s="291"/>
      <c r="R75" s="292"/>
      <c r="S75" s="41"/>
      <c r="T75" s="61" t="str">
        <f t="shared" si="5"/>
        <v/>
      </c>
      <c r="U75" s="289"/>
      <c r="V75" s="290"/>
      <c r="W75" s="290"/>
      <c r="X75" s="290"/>
      <c r="Y75" s="290"/>
      <c r="Z75" s="290"/>
      <c r="AA75" s="290"/>
      <c r="AB75" s="290"/>
      <c r="AC75" s="290"/>
      <c r="AD75" s="290"/>
      <c r="AE75" s="290"/>
      <c r="AF75" s="290"/>
      <c r="AG75" s="290"/>
      <c r="AH75" s="422"/>
      <c r="AI75" s="423"/>
      <c r="AJ75" s="19"/>
      <c r="AK75" s="16"/>
    </row>
    <row r="76" spans="1:75" ht="18" customHeight="1" x14ac:dyDescent="0.25">
      <c r="A76" s="16"/>
      <c r="B76" s="19"/>
      <c r="C76" s="61" t="str">
        <f t="shared" ref="C76:C82" si="6">IF(D76="","",C75+1)</f>
        <v/>
      </c>
      <c r="D76" s="289"/>
      <c r="E76" s="290"/>
      <c r="F76" s="290"/>
      <c r="G76" s="290"/>
      <c r="H76" s="290"/>
      <c r="I76" s="290"/>
      <c r="J76" s="290"/>
      <c r="K76" s="290"/>
      <c r="L76" s="290"/>
      <c r="M76" s="290"/>
      <c r="N76" s="290"/>
      <c r="O76" s="290"/>
      <c r="P76" s="290"/>
      <c r="Q76" s="291"/>
      <c r="R76" s="292"/>
      <c r="S76" s="41"/>
      <c r="T76" s="61" t="str">
        <f t="shared" si="5"/>
        <v/>
      </c>
      <c r="U76" s="289"/>
      <c r="V76" s="290"/>
      <c r="W76" s="290"/>
      <c r="X76" s="290"/>
      <c r="Y76" s="290"/>
      <c r="Z76" s="290"/>
      <c r="AA76" s="290"/>
      <c r="AB76" s="290"/>
      <c r="AC76" s="290"/>
      <c r="AD76" s="290"/>
      <c r="AE76" s="290"/>
      <c r="AF76" s="290"/>
      <c r="AG76" s="290"/>
      <c r="AH76" s="422"/>
      <c r="AI76" s="423"/>
      <c r="AJ76" s="19"/>
      <c r="AK76" s="16"/>
    </row>
    <row r="77" spans="1:75" ht="18" customHeight="1" x14ac:dyDescent="0.25">
      <c r="A77" s="16"/>
      <c r="B77" s="19"/>
      <c r="C77" s="61" t="str">
        <f t="shared" si="6"/>
        <v/>
      </c>
      <c r="D77" s="289"/>
      <c r="E77" s="290"/>
      <c r="F77" s="290"/>
      <c r="G77" s="290"/>
      <c r="H77" s="290"/>
      <c r="I77" s="290"/>
      <c r="J77" s="290"/>
      <c r="K77" s="290"/>
      <c r="L77" s="290"/>
      <c r="M77" s="290"/>
      <c r="N77" s="290"/>
      <c r="O77" s="290"/>
      <c r="P77" s="290"/>
      <c r="Q77" s="291"/>
      <c r="R77" s="292"/>
      <c r="S77" s="41"/>
      <c r="T77" s="299" t="str">
        <f>Data!V125</f>
        <v>Financial Members Transferred</v>
      </c>
      <c r="U77" s="300"/>
      <c r="V77" s="300"/>
      <c r="W77" s="300"/>
      <c r="X77" s="300"/>
      <c r="Y77" s="300"/>
      <c r="Z77" s="301"/>
      <c r="AA77" s="301"/>
      <c r="AB77" s="301"/>
      <c r="AC77" s="301"/>
      <c r="AD77" s="301"/>
      <c r="AE77" s="301"/>
      <c r="AF77" s="301"/>
      <c r="AG77" s="301"/>
      <c r="AH77" s="301"/>
      <c r="AI77" s="301"/>
      <c r="AJ77" s="19"/>
      <c r="AK77" s="16"/>
    </row>
    <row r="78" spans="1:75" s="11" customFormat="1" ht="18" customHeight="1" x14ac:dyDescent="0.25">
      <c r="A78" s="16"/>
      <c r="B78" s="42"/>
      <c r="C78" s="61" t="str">
        <f t="shared" si="6"/>
        <v/>
      </c>
      <c r="D78" s="289"/>
      <c r="E78" s="290"/>
      <c r="F78" s="290"/>
      <c r="G78" s="290"/>
      <c r="H78" s="290"/>
      <c r="I78" s="290"/>
      <c r="J78" s="290"/>
      <c r="K78" s="290"/>
      <c r="L78" s="290"/>
      <c r="M78" s="290"/>
      <c r="N78" s="290"/>
      <c r="O78" s="290"/>
      <c r="P78" s="290"/>
      <c r="Q78" s="291"/>
      <c r="R78" s="292"/>
      <c r="S78" s="41"/>
      <c r="T78" s="60" t="str">
        <f>IF(U78="","",1)</f>
        <v/>
      </c>
      <c r="U78" s="404"/>
      <c r="V78" s="405"/>
      <c r="W78" s="405"/>
      <c r="X78" s="405"/>
      <c r="Y78" s="405"/>
      <c r="Z78" s="405"/>
      <c r="AA78" s="405"/>
      <c r="AB78" s="405"/>
      <c r="AC78" s="405"/>
      <c r="AD78" s="405"/>
      <c r="AE78" s="405"/>
      <c r="AF78" s="405"/>
      <c r="AG78" s="405"/>
      <c r="AH78" s="428"/>
      <c r="AI78" s="429"/>
      <c r="AJ78" s="42"/>
      <c r="AK78" s="17"/>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row>
    <row r="79" spans="1:75" ht="18" customHeight="1" x14ac:dyDescent="0.25">
      <c r="A79" s="16"/>
      <c r="B79" s="19"/>
      <c r="C79" s="61" t="str">
        <f t="shared" si="6"/>
        <v/>
      </c>
      <c r="D79" s="289"/>
      <c r="E79" s="290"/>
      <c r="F79" s="290"/>
      <c r="G79" s="290"/>
      <c r="H79" s="290"/>
      <c r="I79" s="290"/>
      <c r="J79" s="290"/>
      <c r="K79" s="290"/>
      <c r="L79" s="290"/>
      <c r="M79" s="290"/>
      <c r="N79" s="290"/>
      <c r="O79" s="290"/>
      <c r="P79" s="290"/>
      <c r="Q79" s="291"/>
      <c r="R79" s="292"/>
      <c r="S79" s="41"/>
      <c r="T79" s="61" t="str">
        <f>IF(U79="","",T78+1)</f>
        <v/>
      </c>
      <c r="U79" s="289"/>
      <c r="V79" s="290"/>
      <c r="W79" s="290"/>
      <c r="X79" s="290"/>
      <c r="Y79" s="290"/>
      <c r="Z79" s="290"/>
      <c r="AA79" s="290"/>
      <c r="AB79" s="290"/>
      <c r="AC79" s="290"/>
      <c r="AD79" s="290"/>
      <c r="AE79" s="290"/>
      <c r="AF79" s="290"/>
      <c r="AG79" s="290"/>
      <c r="AH79" s="293"/>
      <c r="AI79" s="294"/>
      <c r="AJ79" s="19"/>
      <c r="AK79" s="16"/>
    </row>
    <row r="80" spans="1:75" ht="18" customHeight="1" x14ac:dyDescent="0.25">
      <c r="A80" s="16"/>
      <c r="B80" s="19"/>
      <c r="C80" s="61" t="str">
        <f t="shared" si="6"/>
        <v/>
      </c>
      <c r="D80" s="289"/>
      <c r="E80" s="290"/>
      <c r="F80" s="290"/>
      <c r="G80" s="290"/>
      <c r="H80" s="290"/>
      <c r="I80" s="290"/>
      <c r="J80" s="290"/>
      <c r="K80" s="290"/>
      <c r="L80" s="290"/>
      <c r="M80" s="290"/>
      <c r="N80" s="290"/>
      <c r="O80" s="290"/>
      <c r="P80" s="290"/>
      <c r="Q80" s="291"/>
      <c r="R80" s="292"/>
      <c r="S80" s="41"/>
      <c r="T80" s="61" t="str">
        <f t="shared" ref="T80:T82" si="7">IF(U80="","",T79+1)</f>
        <v/>
      </c>
      <c r="U80" s="289"/>
      <c r="V80" s="290"/>
      <c r="W80" s="290"/>
      <c r="X80" s="290"/>
      <c r="Y80" s="290"/>
      <c r="Z80" s="290"/>
      <c r="AA80" s="290"/>
      <c r="AB80" s="290"/>
      <c r="AC80" s="290"/>
      <c r="AD80" s="290"/>
      <c r="AE80" s="290"/>
      <c r="AF80" s="290"/>
      <c r="AG80" s="290"/>
      <c r="AH80" s="293"/>
      <c r="AI80" s="294"/>
      <c r="AJ80" s="19"/>
      <c r="AK80" s="16"/>
    </row>
    <row r="81" spans="1:38" ht="18" customHeight="1" x14ac:dyDescent="0.25">
      <c r="A81" s="16"/>
      <c r="B81" s="19"/>
      <c r="C81" s="61" t="str">
        <f t="shared" si="6"/>
        <v/>
      </c>
      <c r="D81" s="289"/>
      <c r="E81" s="290"/>
      <c r="F81" s="290"/>
      <c r="G81" s="290"/>
      <c r="H81" s="290"/>
      <c r="I81" s="290"/>
      <c r="J81" s="290"/>
      <c r="K81" s="290"/>
      <c r="L81" s="290"/>
      <c r="M81" s="290"/>
      <c r="N81" s="290"/>
      <c r="O81" s="290"/>
      <c r="P81" s="290"/>
      <c r="Q81" s="291"/>
      <c r="R81" s="292"/>
      <c r="S81" s="41"/>
      <c r="T81" s="61" t="str">
        <f t="shared" si="7"/>
        <v/>
      </c>
      <c r="U81" s="289"/>
      <c r="V81" s="290"/>
      <c r="W81" s="290"/>
      <c r="X81" s="290"/>
      <c r="Y81" s="290"/>
      <c r="Z81" s="290"/>
      <c r="AA81" s="290"/>
      <c r="AB81" s="290"/>
      <c r="AC81" s="290"/>
      <c r="AD81" s="290"/>
      <c r="AE81" s="290"/>
      <c r="AF81" s="290"/>
      <c r="AG81" s="290"/>
      <c r="AH81" s="293"/>
      <c r="AI81" s="294"/>
      <c r="AJ81" s="19"/>
      <c r="AK81" s="16"/>
    </row>
    <row r="82" spans="1:38" ht="18" customHeight="1" x14ac:dyDescent="0.25">
      <c r="A82" s="16"/>
      <c r="B82" s="19"/>
      <c r="C82" s="61" t="str">
        <f t="shared" si="6"/>
        <v/>
      </c>
      <c r="D82" s="289"/>
      <c r="E82" s="290"/>
      <c r="F82" s="290"/>
      <c r="G82" s="290"/>
      <c r="H82" s="290"/>
      <c r="I82" s="290"/>
      <c r="J82" s="290"/>
      <c r="K82" s="290"/>
      <c r="L82" s="290"/>
      <c r="M82" s="290"/>
      <c r="N82" s="290"/>
      <c r="O82" s="290"/>
      <c r="P82" s="290"/>
      <c r="Q82" s="291"/>
      <c r="R82" s="292"/>
      <c r="S82" s="41"/>
      <c r="T82" s="61" t="str">
        <f t="shared" si="7"/>
        <v/>
      </c>
      <c r="U82" s="289"/>
      <c r="V82" s="290"/>
      <c r="W82" s="290"/>
      <c r="X82" s="290"/>
      <c r="Y82" s="290"/>
      <c r="Z82" s="290"/>
      <c r="AA82" s="290"/>
      <c r="AB82" s="290"/>
      <c r="AC82" s="290"/>
      <c r="AD82" s="290"/>
      <c r="AE82" s="290"/>
      <c r="AF82" s="290"/>
      <c r="AG82" s="290"/>
      <c r="AH82" s="293"/>
      <c r="AI82" s="294"/>
      <c r="AJ82" s="19"/>
      <c r="AK82" s="16"/>
    </row>
    <row r="83" spans="1:38" ht="18" customHeight="1" x14ac:dyDescent="0.25">
      <c r="A83" s="16"/>
      <c r="B83" s="19"/>
      <c r="C83" s="61" t="str">
        <f t="shared" ref="C83" si="8">IF(D83="","",C82+1)</f>
        <v/>
      </c>
      <c r="D83" s="289"/>
      <c r="E83" s="290"/>
      <c r="F83" s="290"/>
      <c r="G83" s="290"/>
      <c r="H83" s="290"/>
      <c r="I83" s="290"/>
      <c r="J83" s="290"/>
      <c r="K83" s="290"/>
      <c r="L83" s="290"/>
      <c r="M83" s="290"/>
      <c r="N83" s="290"/>
      <c r="O83" s="290"/>
      <c r="P83" s="290"/>
      <c r="Q83" s="291"/>
      <c r="R83" s="292"/>
      <c r="S83" s="41"/>
      <c r="T83" s="299" t="str">
        <f>Data!V136</f>
        <v>Restricted Members WEM</v>
      </c>
      <c r="U83" s="300"/>
      <c r="V83" s="300"/>
      <c r="W83" s="300"/>
      <c r="X83" s="300"/>
      <c r="Y83" s="300"/>
      <c r="Z83" s="301"/>
      <c r="AA83" s="301"/>
      <c r="AB83" s="301"/>
      <c r="AC83" s="301"/>
      <c r="AD83" s="301"/>
      <c r="AE83" s="301"/>
      <c r="AF83" s="301"/>
      <c r="AG83" s="301"/>
      <c r="AH83" s="301"/>
      <c r="AI83" s="301"/>
      <c r="AJ83" s="19"/>
      <c r="AK83" s="16"/>
    </row>
    <row r="84" spans="1:38" ht="18" customHeight="1" x14ac:dyDescent="0.25">
      <c r="A84" s="16"/>
      <c r="B84" s="19"/>
      <c r="C84" s="299" t="str">
        <f>Data!V52</f>
        <v>Life Members</v>
      </c>
      <c r="D84" s="300"/>
      <c r="E84" s="300"/>
      <c r="F84" s="300"/>
      <c r="G84" s="300"/>
      <c r="H84" s="300"/>
      <c r="I84" s="301"/>
      <c r="J84" s="301"/>
      <c r="K84" s="301"/>
      <c r="L84" s="301"/>
      <c r="M84" s="301"/>
      <c r="N84" s="301"/>
      <c r="O84" s="301"/>
      <c r="P84" s="301"/>
      <c r="Q84" s="301"/>
      <c r="R84" s="301"/>
      <c r="S84" s="41"/>
      <c r="T84" s="60" t="str">
        <f>IF(U84="","",1)</f>
        <v/>
      </c>
      <c r="U84" s="404"/>
      <c r="V84" s="405"/>
      <c r="W84" s="405"/>
      <c r="X84" s="405"/>
      <c r="Y84" s="405"/>
      <c r="Z84" s="405"/>
      <c r="AA84" s="405"/>
      <c r="AB84" s="405"/>
      <c r="AC84" s="405"/>
      <c r="AD84" s="405"/>
      <c r="AE84" s="405"/>
      <c r="AF84" s="405"/>
      <c r="AG84" s="405"/>
      <c r="AH84" s="348"/>
      <c r="AI84" s="349"/>
      <c r="AJ84" s="19"/>
      <c r="AK84" s="16"/>
    </row>
    <row r="85" spans="1:38" ht="18" customHeight="1" x14ac:dyDescent="0.25">
      <c r="A85" s="16"/>
      <c r="B85" s="19"/>
      <c r="C85" s="61" t="str">
        <f>IF(D85="","",1)</f>
        <v/>
      </c>
      <c r="D85" s="289"/>
      <c r="E85" s="290"/>
      <c r="F85" s="290"/>
      <c r="G85" s="290"/>
      <c r="H85" s="290"/>
      <c r="I85" s="290"/>
      <c r="J85" s="290"/>
      <c r="K85" s="290"/>
      <c r="L85" s="290"/>
      <c r="M85" s="290"/>
      <c r="N85" s="290"/>
      <c r="O85" s="290"/>
      <c r="P85" s="290"/>
      <c r="Q85" s="293"/>
      <c r="R85" s="294"/>
      <c r="S85" s="41"/>
      <c r="T85" s="61" t="str">
        <f>IF(U85="","",T84+1)</f>
        <v/>
      </c>
      <c r="U85" s="289"/>
      <c r="V85" s="290"/>
      <c r="W85" s="290"/>
      <c r="X85" s="290"/>
      <c r="Y85" s="290"/>
      <c r="Z85" s="290"/>
      <c r="AA85" s="290"/>
      <c r="AB85" s="290"/>
      <c r="AC85" s="290"/>
      <c r="AD85" s="290"/>
      <c r="AE85" s="290"/>
      <c r="AF85" s="290"/>
      <c r="AG85" s="290"/>
      <c r="AH85" s="291"/>
      <c r="AI85" s="292"/>
      <c r="AJ85" s="19"/>
      <c r="AK85" s="16"/>
    </row>
    <row r="86" spans="1:38" ht="18" customHeight="1" x14ac:dyDescent="0.25">
      <c r="A86" s="16"/>
      <c r="B86" s="19"/>
      <c r="C86" s="61" t="str">
        <f t="shared" ref="C86:C88" si="9">IF(D86="","",C85+1)</f>
        <v/>
      </c>
      <c r="D86" s="289"/>
      <c r="E86" s="290"/>
      <c r="F86" s="290"/>
      <c r="G86" s="290"/>
      <c r="H86" s="290"/>
      <c r="I86" s="290"/>
      <c r="J86" s="290"/>
      <c r="K86" s="290"/>
      <c r="L86" s="290"/>
      <c r="M86" s="290"/>
      <c r="N86" s="290"/>
      <c r="O86" s="290"/>
      <c r="P86" s="290"/>
      <c r="Q86" s="293"/>
      <c r="R86" s="294"/>
      <c r="S86" s="41"/>
      <c r="T86" s="61" t="str">
        <f>IF(U86="","",T85+1)</f>
        <v/>
      </c>
      <c r="U86" s="289"/>
      <c r="V86" s="290"/>
      <c r="W86" s="290"/>
      <c r="X86" s="290"/>
      <c r="Y86" s="290"/>
      <c r="Z86" s="290"/>
      <c r="AA86" s="290"/>
      <c r="AB86" s="290"/>
      <c r="AC86" s="290"/>
      <c r="AD86" s="290"/>
      <c r="AE86" s="290"/>
      <c r="AF86" s="290"/>
      <c r="AG86" s="290"/>
      <c r="AH86" s="291"/>
      <c r="AI86" s="292"/>
      <c r="AJ86" s="19"/>
      <c r="AK86" s="16"/>
    </row>
    <row r="87" spans="1:38" ht="18" customHeight="1" x14ac:dyDescent="0.25">
      <c r="A87" s="16"/>
      <c r="B87" s="19"/>
      <c r="C87" s="61" t="str">
        <f t="shared" si="9"/>
        <v/>
      </c>
      <c r="D87" s="289"/>
      <c r="E87" s="290"/>
      <c r="F87" s="290"/>
      <c r="G87" s="290"/>
      <c r="H87" s="290"/>
      <c r="I87" s="290"/>
      <c r="J87" s="290"/>
      <c r="K87" s="290"/>
      <c r="L87" s="290"/>
      <c r="M87" s="290"/>
      <c r="N87" s="290"/>
      <c r="O87" s="290"/>
      <c r="P87" s="290"/>
      <c r="Q87" s="427"/>
      <c r="R87" s="294"/>
      <c r="S87" s="41"/>
      <c r="T87" s="61" t="str">
        <f t="shared" ref="T87" si="10">IF(U87="","",T86+1)</f>
        <v/>
      </c>
      <c r="U87" s="289"/>
      <c r="V87" s="290"/>
      <c r="W87" s="290"/>
      <c r="X87" s="290"/>
      <c r="Y87" s="290"/>
      <c r="Z87" s="290"/>
      <c r="AA87" s="290"/>
      <c r="AB87" s="290"/>
      <c r="AC87" s="290"/>
      <c r="AD87" s="290"/>
      <c r="AE87" s="290"/>
      <c r="AF87" s="290"/>
      <c r="AG87" s="290"/>
      <c r="AH87" s="291"/>
      <c r="AI87" s="292"/>
      <c r="AJ87" s="19"/>
      <c r="AK87" s="16"/>
    </row>
    <row r="88" spans="1:38" ht="18" customHeight="1" x14ac:dyDescent="0.25">
      <c r="A88" s="16"/>
      <c r="B88" s="19"/>
      <c r="C88" s="61" t="str">
        <f t="shared" si="9"/>
        <v/>
      </c>
      <c r="D88" s="289"/>
      <c r="E88" s="290"/>
      <c r="F88" s="290"/>
      <c r="G88" s="290"/>
      <c r="H88" s="290"/>
      <c r="I88" s="290"/>
      <c r="J88" s="290"/>
      <c r="K88" s="290"/>
      <c r="L88" s="290"/>
      <c r="M88" s="290"/>
      <c r="N88" s="290"/>
      <c r="O88" s="290"/>
      <c r="P88" s="290"/>
      <c r="Q88" s="293"/>
      <c r="R88" s="294"/>
      <c r="S88" s="41"/>
      <c r="T88" s="61" t="str">
        <f t="shared" ref="T88" si="11">IF(U88="","",T87+1)</f>
        <v/>
      </c>
      <c r="U88" s="310"/>
      <c r="V88" s="311"/>
      <c r="W88" s="311"/>
      <c r="X88" s="311"/>
      <c r="Y88" s="311"/>
      <c r="Z88" s="311"/>
      <c r="AA88" s="311"/>
      <c r="AB88" s="311"/>
      <c r="AC88" s="311"/>
      <c r="AD88" s="311"/>
      <c r="AE88" s="311"/>
      <c r="AF88" s="311"/>
      <c r="AG88" s="311"/>
      <c r="AH88" s="437"/>
      <c r="AI88" s="438"/>
      <c r="AJ88" s="19"/>
      <c r="AK88" s="16"/>
    </row>
    <row r="89" spans="1:38" ht="18" customHeight="1" x14ac:dyDescent="0.25">
      <c r="A89" s="16"/>
      <c r="B89" s="19"/>
      <c r="C89" s="61" t="str">
        <f t="shared" ref="C89" si="12">IF(D89="","",C88+1)</f>
        <v/>
      </c>
      <c r="D89" s="289"/>
      <c r="E89" s="290"/>
      <c r="F89" s="290"/>
      <c r="G89" s="290"/>
      <c r="H89" s="290"/>
      <c r="I89" s="290"/>
      <c r="J89" s="290"/>
      <c r="K89" s="290"/>
      <c r="L89" s="290"/>
      <c r="M89" s="290"/>
      <c r="N89" s="290"/>
      <c r="O89" s="290"/>
      <c r="P89" s="290"/>
      <c r="Q89" s="293"/>
      <c r="R89" s="294"/>
      <c r="S89" s="41"/>
      <c r="T89" s="299" t="str">
        <f>Data!V150</f>
        <v>Overseas Members</v>
      </c>
      <c r="U89" s="300"/>
      <c r="V89" s="300"/>
      <c r="W89" s="300"/>
      <c r="X89" s="300"/>
      <c r="Y89" s="300"/>
      <c r="Z89" s="301"/>
      <c r="AA89" s="301"/>
      <c r="AB89" s="301"/>
      <c r="AC89" s="301"/>
      <c r="AD89" s="301"/>
      <c r="AE89" s="301"/>
      <c r="AF89" s="301"/>
      <c r="AG89" s="301"/>
      <c r="AH89" s="301"/>
      <c r="AI89" s="301"/>
      <c r="AJ89" s="19"/>
      <c r="AK89" s="16"/>
    </row>
    <row r="90" spans="1:38" ht="18" customHeight="1" x14ac:dyDescent="0.25">
      <c r="A90" s="16"/>
      <c r="B90" s="19"/>
      <c r="C90" s="299" t="str">
        <f>Data!V64</f>
        <v>Deaths Reported</v>
      </c>
      <c r="D90" s="300"/>
      <c r="E90" s="300"/>
      <c r="F90" s="300"/>
      <c r="G90" s="300"/>
      <c r="H90" s="300"/>
      <c r="I90" s="301"/>
      <c r="J90" s="301"/>
      <c r="K90" s="301"/>
      <c r="L90" s="301"/>
      <c r="M90" s="301"/>
      <c r="N90" s="301"/>
      <c r="O90" s="301"/>
      <c r="P90" s="301"/>
      <c r="Q90" s="301"/>
      <c r="R90" s="301"/>
      <c r="S90" s="41"/>
      <c r="T90" s="60" t="str">
        <f>IF(U90="","",1)</f>
        <v/>
      </c>
      <c r="U90" s="404"/>
      <c r="V90" s="405"/>
      <c r="W90" s="405"/>
      <c r="X90" s="405"/>
      <c r="Y90" s="405"/>
      <c r="Z90" s="405"/>
      <c r="AA90" s="405"/>
      <c r="AB90" s="405"/>
      <c r="AC90" s="405"/>
      <c r="AD90" s="405"/>
      <c r="AE90" s="405"/>
      <c r="AF90" s="405"/>
      <c r="AG90" s="405"/>
      <c r="AH90" s="348"/>
      <c r="AI90" s="349"/>
      <c r="AJ90" s="19"/>
      <c r="AK90" s="16"/>
    </row>
    <row r="91" spans="1:38" ht="18" customHeight="1" x14ac:dyDescent="0.25">
      <c r="A91" s="16"/>
      <c r="B91" s="19"/>
      <c r="C91" s="61" t="str">
        <f>IF(D91="","",1)</f>
        <v/>
      </c>
      <c r="D91" s="289"/>
      <c r="E91" s="290"/>
      <c r="F91" s="290"/>
      <c r="G91" s="290"/>
      <c r="H91" s="290"/>
      <c r="I91" s="290"/>
      <c r="J91" s="290"/>
      <c r="K91" s="290"/>
      <c r="L91" s="290"/>
      <c r="M91" s="290"/>
      <c r="N91" s="290"/>
      <c r="O91" s="290"/>
      <c r="P91" s="290"/>
      <c r="Q91" s="295"/>
      <c r="R91" s="292"/>
      <c r="S91" s="41"/>
      <c r="T91" s="61" t="str">
        <f>IF(U91="","",T90+1)</f>
        <v/>
      </c>
      <c r="U91" s="289"/>
      <c r="V91" s="290"/>
      <c r="W91" s="290"/>
      <c r="X91" s="290"/>
      <c r="Y91" s="290"/>
      <c r="Z91" s="290"/>
      <c r="AA91" s="290"/>
      <c r="AB91" s="290"/>
      <c r="AC91" s="290"/>
      <c r="AD91" s="290"/>
      <c r="AE91" s="290"/>
      <c r="AF91" s="290"/>
      <c r="AG91" s="290"/>
      <c r="AH91" s="291"/>
      <c r="AI91" s="292"/>
      <c r="AJ91" s="19"/>
      <c r="AK91" s="16"/>
    </row>
    <row r="92" spans="1:38" ht="18" customHeight="1" x14ac:dyDescent="0.25">
      <c r="A92" s="16"/>
      <c r="B92" s="19"/>
      <c r="C92" s="61" t="str">
        <f>IF(D92="","",C91+1)</f>
        <v/>
      </c>
      <c r="D92" s="289"/>
      <c r="E92" s="290"/>
      <c r="F92" s="290"/>
      <c r="G92" s="290"/>
      <c r="H92" s="290"/>
      <c r="I92" s="290"/>
      <c r="J92" s="290"/>
      <c r="K92" s="290"/>
      <c r="L92" s="290"/>
      <c r="M92" s="290"/>
      <c r="N92" s="290"/>
      <c r="O92" s="290"/>
      <c r="P92" s="290"/>
      <c r="Q92" s="291"/>
      <c r="R92" s="292"/>
      <c r="S92" s="41"/>
      <c r="T92" s="61" t="str">
        <f t="shared" ref="T92:T94" si="13">IF(U92="","",T91+1)</f>
        <v/>
      </c>
      <c r="U92" s="289"/>
      <c r="V92" s="290"/>
      <c r="W92" s="290"/>
      <c r="X92" s="290"/>
      <c r="Y92" s="290"/>
      <c r="Z92" s="290"/>
      <c r="AA92" s="290"/>
      <c r="AB92" s="290"/>
      <c r="AC92" s="290"/>
      <c r="AD92" s="290"/>
      <c r="AE92" s="290"/>
      <c r="AF92" s="290"/>
      <c r="AG92" s="290"/>
      <c r="AH92" s="291"/>
      <c r="AI92" s="292"/>
      <c r="AJ92" s="19"/>
      <c r="AK92" s="16"/>
    </row>
    <row r="93" spans="1:38" ht="18" customHeight="1" x14ac:dyDescent="0.25">
      <c r="A93" s="16"/>
      <c r="B93" s="19"/>
      <c r="C93" s="61" t="str">
        <f>IF(D93="","",C92+1)</f>
        <v/>
      </c>
      <c r="D93" s="289"/>
      <c r="E93" s="290"/>
      <c r="F93" s="290"/>
      <c r="G93" s="290"/>
      <c r="H93" s="290"/>
      <c r="I93" s="290"/>
      <c r="J93" s="290"/>
      <c r="K93" s="290"/>
      <c r="L93" s="290"/>
      <c r="M93" s="290"/>
      <c r="N93" s="290"/>
      <c r="O93" s="290"/>
      <c r="P93" s="290"/>
      <c r="Q93" s="291"/>
      <c r="R93" s="292"/>
      <c r="S93" s="41"/>
      <c r="T93" s="61" t="str">
        <f t="shared" si="13"/>
        <v/>
      </c>
      <c r="U93" s="289"/>
      <c r="V93" s="290"/>
      <c r="W93" s="290"/>
      <c r="X93" s="290"/>
      <c r="Y93" s="290"/>
      <c r="Z93" s="290"/>
      <c r="AA93" s="290"/>
      <c r="AB93" s="290"/>
      <c r="AC93" s="290"/>
      <c r="AD93" s="290"/>
      <c r="AE93" s="290"/>
      <c r="AF93" s="290"/>
      <c r="AG93" s="290"/>
      <c r="AH93" s="291"/>
      <c r="AI93" s="292"/>
      <c r="AJ93" s="19"/>
      <c r="AK93" s="16"/>
    </row>
    <row r="94" spans="1:38" ht="18" customHeight="1" x14ac:dyDescent="0.25">
      <c r="A94" s="16"/>
      <c r="B94" s="19"/>
      <c r="C94" s="62" t="str">
        <f>IF(D94="","",C93+1)</f>
        <v/>
      </c>
      <c r="D94" s="310"/>
      <c r="E94" s="311"/>
      <c r="F94" s="311"/>
      <c r="G94" s="311"/>
      <c r="H94" s="311"/>
      <c r="I94" s="311"/>
      <c r="J94" s="311"/>
      <c r="K94" s="311"/>
      <c r="L94" s="311"/>
      <c r="M94" s="311"/>
      <c r="N94" s="311"/>
      <c r="O94" s="311"/>
      <c r="P94" s="311"/>
      <c r="Q94" s="312"/>
      <c r="R94" s="313"/>
      <c r="S94" s="43"/>
      <c r="T94" s="62" t="str">
        <f t="shared" si="13"/>
        <v/>
      </c>
      <c r="U94" s="439"/>
      <c r="V94" s="440"/>
      <c r="W94" s="440"/>
      <c r="X94" s="440"/>
      <c r="Y94" s="440"/>
      <c r="Z94" s="440"/>
      <c r="AA94" s="440"/>
      <c r="AB94" s="440"/>
      <c r="AC94" s="440"/>
      <c r="AD94" s="440"/>
      <c r="AE94" s="440"/>
      <c r="AF94" s="440"/>
      <c r="AG94" s="441"/>
      <c r="AH94" s="312"/>
      <c r="AI94" s="313"/>
      <c r="AJ94" s="19"/>
      <c r="AK94" s="16"/>
    </row>
    <row r="95" spans="1:38" ht="17.25" customHeight="1" x14ac:dyDescent="0.25">
      <c r="A95" s="16"/>
      <c r="B95" s="19"/>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19"/>
      <c r="AK95" s="16"/>
      <c r="AL95" s="303" t="s">
        <v>245</v>
      </c>
    </row>
    <row r="96" spans="1:38" ht="17.25" customHeight="1" x14ac:dyDescent="0.25">
      <c r="A96" s="16"/>
      <c r="B96" s="19"/>
      <c r="C96" s="21"/>
      <c r="D96" s="22"/>
      <c r="E96" s="20"/>
      <c r="F96" s="20"/>
      <c r="G96" s="20"/>
      <c r="H96" s="20"/>
      <c r="I96" s="20"/>
      <c r="J96" s="20"/>
      <c r="K96" s="20"/>
      <c r="L96" s="20"/>
      <c r="M96" s="20"/>
      <c r="N96" s="20"/>
      <c r="O96" s="20"/>
      <c r="P96" s="20"/>
      <c r="Q96" s="20"/>
      <c r="R96" s="23"/>
      <c r="S96" s="20"/>
      <c r="T96" s="21"/>
      <c r="U96" s="22"/>
      <c r="V96" s="20"/>
      <c r="W96" s="20"/>
      <c r="X96" s="20"/>
      <c r="Y96" s="20"/>
      <c r="Z96" s="20"/>
      <c r="AA96" s="20"/>
      <c r="AB96" s="20"/>
      <c r="AC96" s="20"/>
      <c r="AD96" s="20"/>
      <c r="AE96" s="20"/>
      <c r="AF96" s="20"/>
      <c r="AG96" s="20"/>
      <c r="AH96" s="20"/>
      <c r="AI96" s="23"/>
      <c r="AJ96" s="19"/>
      <c r="AK96" s="16"/>
      <c r="AL96" s="303"/>
    </row>
    <row r="97" spans="1:73" ht="17.25" customHeight="1" x14ac:dyDescent="0.25">
      <c r="A97" s="16"/>
      <c r="B97" s="19"/>
      <c r="C97" s="388" t="s">
        <v>42</v>
      </c>
      <c r="D97" s="388"/>
      <c r="E97" s="388"/>
      <c r="F97" s="388"/>
      <c r="G97" s="388"/>
      <c r="H97" s="388"/>
      <c r="I97" s="388"/>
      <c r="J97" s="388"/>
      <c r="K97" s="388"/>
      <c r="L97" s="388"/>
      <c r="M97" s="388"/>
      <c r="N97" s="388"/>
      <c r="O97" s="388"/>
      <c r="P97" s="388"/>
      <c r="Q97" s="388"/>
      <c r="R97" s="388"/>
      <c r="S97" s="388"/>
      <c r="T97" s="388"/>
      <c r="U97" s="388"/>
      <c r="V97" s="388"/>
      <c r="W97" s="388"/>
      <c r="X97" s="388"/>
      <c r="Y97" s="388"/>
      <c r="Z97" s="388"/>
      <c r="AA97" s="388"/>
      <c r="AB97" s="388"/>
      <c r="AC97" s="388"/>
      <c r="AD97" s="388"/>
      <c r="AE97" s="388"/>
      <c r="AF97" s="20"/>
      <c r="AG97" s="20"/>
      <c r="AH97" s="20"/>
      <c r="AI97" s="20"/>
      <c r="AJ97" s="19"/>
      <c r="AK97" s="16"/>
    </row>
    <row r="98" spans="1:73" ht="17.25" customHeight="1" x14ac:dyDescent="0.25">
      <c r="A98" s="16"/>
      <c r="B98" s="19"/>
      <c r="C98" s="389" t="s">
        <v>44</v>
      </c>
      <c r="D98" s="389"/>
      <c r="E98" s="389"/>
      <c r="F98" s="389"/>
      <c r="G98" s="389"/>
      <c r="H98" s="389"/>
      <c r="I98" s="389"/>
      <c r="J98" s="389"/>
      <c r="K98" s="389"/>
      <c r="L98" s="389"/>
      <c r="M98" s="389"/>
      <c r="N98" s="389"/>
      <c r="O98" s="389"/>
      <c r="P98" s="389"/>
      <c r="Q98" s="389"/>
      <c r="R98" s="389"/>
      <c r="S98" s="389"/>
      <c r="T98" s="389"/>
      <c r="U98" s="389"/>
      <c r="V98" s="389"/>
      <c r="W98" s="389"/>
      <c r="X98" s="389"/>
      <c r="Y98" s="389"/>
      <c r="Z98" s="389"/>
      <c r="AA98" s="389"/>
      <c r="AB98" s="389"/>
      <c r="AC98" s="389"/>
      <c r="AD98" s="389"/>
      <c r="AE98" s="389"/>
      <c r="AF98" s="20"/>
      <c r="AG98" s="20"/>
      <c r="AH98" s="20"/>
      <c r="AI98" s="20"/>
      <c r="AJ98" s="19"/>
      <c r="AK98" s="16"/>
    </row>
    <row r="99" spans="1:73" ht="17.25" customHeight="1" x14ac:dyDescent="0.25">
      <c r="A99" s="16"/>
      <c r="B99" s="19"/>
      <c r="C99" s="21" t="s">
        <v>33</v>
      </c>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19"/>
      <c r="AK99" s="16"/>
    </row>
    <row r="100" spans="1:73" ht="17.25" customHeight="1" x14ac:dyDescent="0.25">
      <c r="A100" s="16"/>
      <c r="B100" s="19"/>
      <c r="C100" s="24" t="s">
        <v>9</v>
      </c>
      <c r="D100" s="22"/>
      <c r="E100" s="22"/>
      <c r="F100" s="331"/>
      <c r="G100" s="298"/>
      <c r="H100" s="298"/>
      <c r="I100" s="298"/>
      <c r="J100" s="298"/>
      <c r="K100" s="298"/>
      <c r="L100" s="298"/>
      <c r="M100" s="298"/>
      <c r="N100" s="298"/>
      <c r="O100" s="298"/>
      <c r="P100" s="298"/>
      <c r="Q100" s="298"/>
      <c r="R100" s="298"/>
      <c r="S100" s="298"/>
      <c r="T100" s="298"/>
      <c r="U100" s="298"/>
      <c r="V100" s="298"/>
      <c r="W100" s="298"/>
      <c r="X100" s="298"/>
      <c r="Y100" s="298"/>
      <c r="Z100" s="298"/>
      <c r="AA100" s="22"/>
      <c r="AB100" s="22"/>
      <c r="AC100" s="22"/>
      <c r="AD100" s="22"/>
      <c r="AE100" s="22"/>
      <c r="AF100" s="22"/>
      <c r="AG100" s="22"/>
      <c r="AH100" s="22"/>
      <c r="AI100" s="22"/>
      <c r="AJ100" s="19"/>
      <c r="AK100" s="16"/>
    </row>
    <row r="101" spans="1:73" ht="17.25" customHeight="1" x14ac:dyDescent="0.25">
      <c r="A101" s="16"/>
      <c r="B101" s="19"/>
      <c r="C101" s="24" t="s">
        <v>40</v>
      </c>
      <c r="D101" s="22"/>
      <c r="E101" s="22"/>
      <c r="F101" s="331"/>
      <c r="G101" s="298"/>
      <c r="H101" s="298"/>
      <c r="I101" s="298"/>
      <c r="J101" s="298"/>
      <c r="K101" s="298"/>
      <c r="L101" s="298"/>
      <c r="M101" s="298"/>
      <c r="N101" s="298"/>
      <c r="O101" s="298"/>
      <c r="P101" s="298"/>
      <c r="Q101" s="298"/>
      <c r="R101" s="298"/>
      <c r="S101" s="298"/>
      <c r="T101" s="298"/>
      <c r="U101" s="298"/>
      <c r="V101" s="298"/>
      <c r="W101" s="298"/>
      <c r="X101" s="298"/>
      <c r="Y101" s="298"/>
      <c r="Z101" s="298"/>
      <c r="AA101" s="22"/>
      <c r="AB101" s="22"/>
      <c r="AC101" s="22"/>
      <c r="AD101" s="22"/>
      <c r="AE101" s="22"/>
      <c r="AF101" s="22"/>
      <c r="AG101" s="22"/>
      <c r="AH101" s="22"/>
      <c r="AI101" s="22"/>
      <c r="AJ101" s="19"/>
      <c r="AK101" s="16"/>
    </row>
    <row r="102" spans="1:73" x14ac:dyDescent="0.25">
      <c r="A102" s="16"/>
      <c r="B102" s="19"/>
      <c r="C102" s="24" t="s">
        <v>41</v>
      </c>
      <c r="D102" s="22"/>
      <c r="E102" s="22"/>
      <c r="F102" s="331"/>
      <c r="G102" s="298"/>
      <c r="H102" s="298"/>
      <c r="I102" s="298"/>
      <c r="J102" s="298"/>
      <c r="K102" s="298"/>
      <c r="L102" s="298"/>
      <c r="M102" s="298"/>
      <c r="N102" s="298"/>
      <c r="O102" s="298"/>
      <c r="P102" s="298"/>
      <c r="Q102" s="298"/>
      <c r="R102" s="298"/>
      <c r="S102" s="298"/>
      <c r="T102" s="298"/>
      <c r="U102" s="298"/>
      <c r="V102" s="298"/>
      <c r="W102" s="298"/>
      <c r="X102" s="298"/>
      <c r="Y102" s="298"/>
      <c r="Z102" s="298"/>
      <c r="AA102" s="22"/>
      <c r="AB102" s="22"/>
      <c r="AC102" s="22"/>
      <c r="AD102" s="22"/>
      <c r="AE102" s="22"/>
      <c r="AF102" s="22"/>
      <c r="AG102" s="22"/>
      <c r="AH102" s="22"/>
      <c r="AI102" s="22"/>
      <c r="AJ102" s="19"/>
      <c r="AK102" s="16"/>
    </row>
    <row r="103" spans="1:73" ht="3.75" customHeight="1" x14ac:dyDescent="0.25">
      <c r="A103" s="16"/>
      <c r="B103" s="19"/>
      <c r="C103" s="24"/>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19"/>
      <c r="AK103" s="16"/>
    </row>
    <row r="104" spans="1:73" ht="19.5" x14ac:dyDescent="0.25">
      <c r="A104" s="16"/>
      <c r="B104" s="19"/>
      <c r="C104" s="385" t="s">
        <v>32</v>
      </c>
      <c r="D104" s="386"/>
      <c r="E104" s="386"/>
      <c r="F104" s="386"/>
      <c r="G104" s="386"/>
      <c r="H104" s="386"/>
      <c r="I104" s="386"/>
      <c r="J104" s="386"/>
      <c r="K104" s="386"/>
      <c r="L104" s="386"/>
      <c r="M104" s="386"/>
      <c r="N104" s="386"/>
      <c r="O104" s="386"/>
      <c r="P104" s="386"/>
      <c r="Q104" s="386"/>
      <c r="R104" s="386"/>
      <c r="S104" s="386"/>
      <c r="T104" s="386"/>
      <c r="U104" s="386"/>
      <c r="V104" s="386"/>
      <c r="W104" s="386"/>
      <c r="X104" s="386"/>
      <c r="Y104" s="386"/>
      <c r="Z104" s="386"/>
      <c r="AA104" s="386"/>
      <c r="AB104" s="386"/>
      <c r="AC104" s="386"/>
      <c r="AD104" s="386"/>
      <c r="AE104" s="386"/>
      <c r="AF104" s="386"/>
      <c r="AG104" s="386"/>
      <c r="AH104" s="386"/>
      <c r="AI104" s="387"/>
      <c r="AJ104" s="19"/>
      <c r="AK104" s="16"/>
      <c r="AQ104" s="86" t="s">
        <v>277</v>
      </c>
      <c r="AR104" s="89"/>
      <c r="AS104" s="89"/>
      <c r="AT104" s="89"/>
      <c r="AU104" s="89"/>
      <c r="AV104" s="89"/>
      <c r="AW104" s="89"/>
      <c r="AX104" s="89"/>
      <c r="AY104" s="89"/>
      <c r="AZ104" s="89"/>
      <c r="BA104" s="89"/>
      <c r="BB104" s="87"/>
      <c r="BC104" s="87"/>
      <c r="BD104" s="87"/>
      <c r="BE104" s="87"/>
      <c r="BF104" s="87"/>
      <c r="BG104" s="87"/>
      <c r="BH104" s="87"/>
      <c r="BI104" s="87"/>
      <c r="BJ104" s="87"/>
      <c r="BK104" s="87"/>
      <c r="BL104" s="87"/>
      <c r="BM104" s="87"/>
      <c r="BN104" s="87"/>
      <c r="BO104" s="87"/>
      <c r="BP104" s="87"/>
      <c r="BQ104" s="87"/>
      <c r="BR104" s="87"/>
      <c r="BS104" s="87"/>
      <c r="BT104" s="87"/>
      <c r="BU104" s="88"/>
    </row>
    <row r="105" spans="1:73" ht="17.25" customHeight="1" x14ac:dyDescent="0.25">
      <c r="A105" s="16"/>
      <c r="B105" s="19"/>
      <c r="C105" s="332" t="s">
        <v>26</v>
      </c>
      <c r="D105" s="333"/>
      <c r="E105" s="334"/>
      <c r="F105" s="335" t="str">
        <f>F11</f>
        <v>??</v>
      </c>
      <c r="G105" s="336"/>
      <c r="H105" s="337"/>
      <c r="I105" s="338" t="s">
        <v>27</v>
      </c>
      <c r="J105" s="339"/>
      <c r="K105" s="339"/>
      <c r="L105" s="339"/>
      <c r="M105" s="340"/>
      <c r="N105" s="343" t="str">
        <f>N11</f>
        <v>&lt;Pick a Sub-section&gt;</v>
      </c>
      <c r="O105" s="336"/>
      <c r="P105" s="336"/>
      <c r="Q105" s="336"/>
      <c r="R105" s="336"/>
      <c r="S105" s="336"/>
      <c r="T105" s="336"/>
      <c r="U105" s="336"/>
      <c r="V105" s="336"/>
      <c r="W105" s="336"/>
      <c r="X105" s="336"/>
      <c r="Y105" s="337"/>
      <c r="Z105" s="338" t="s">
        <v>28</v>
      </c>
      <c r="AA105" s="341"/>
      <c r="AB105" s="341"/>
      <c r="AC105" s="341"/>
      <c r="AD105" s="341"/>
      <c r="AE105" s="341"/>
      <c r="AF105" s="342"/>
      <c r="AG105" s="335" t="str">
        <f>AG11</f>
        <v>??</v>
      </c>
      <c r="AH105" s="414"/>
      <c r="AI105" s="415"/>
      <c r="AJ105" s="19"/>
      <c r="AK105" s="16"/>
      <c r="AQ105" s="345"/>
      <c r="AR105" s="346"/>
      <c r="AS105" s="346"/>
      <c r="AT105" s="346"/>
      <c r="AU105" s="346"/>
      <c r="AV105" s="346"/>
      <c r="AW105" s="346"/>
      <c r="AX105" s="346"/>
      <c r="AY105" s="346"/>
      <c r="AZ105" s="346"/>
      <c r="BA105" s="346"/>
      <c r="BB105" s="346"/>
      <c r="BC105" s="346"/>
      <c r="BD105" s="346"/>
      <c r="BE105" s="346"/>
      <c r="BF105" s="346"/>
      <c r="BG105" s="346"/>
      <c r="BH105" s="346"/>
      <c r="BI105" s="346"/>
      <c r="BJ105" s="346"/>
      <c r="BK105" s="346"/>
      <c r="BL105" s="346"/>
      <c r="BM105" s="346"/>
      <c r="BN105" s="346"/>
      <c r="BO105" s="346"/>
      <c r="BP105" s="346"/>
      <c r="BQ105" s="346"/>
      <c r="BR105" s="346"/>
      <c r="BS105" s="346"/>
      <c r="BT105" s="346"/>
      <c r="BU105" s="347"/>
    </row>
    <row r="106" spans="1:73" ht="17.25" customHeight="1" x14ac:dyDescent="0.3">
      <c r="A106" s="16"/>
      <c r="B106" s="19"/>
      <c r="C106" s="49"/>
      <c r="D106" s="50"/>
      <c r="E106" s="50"/>
      <c r="F106" s="50"/>
      <c r="G106" s="390" t="s">
        <v>29</v>
      </c>
      <c r="H106" s="391"/>
      <c r="I106" s="391"/>
      <c r="J106" s="391"/>
      <c r="K106" s="391"/>
      <c r="L106" s="391"/>
      <c r="M106" s="391"/>
      <c r="N106" s="391"/>
      <c r="O106" s="391"/>
      <c r="P106" s="391"/>
      <c r="Q106" s="391"/>
      <c r="R106" s="391"/>
      <c r="S106" s="391"/>
      <c r="T106" s="391"/>
      <c r="U106" s="416" t="str">
        <f>U12</f>
        <v>&lt;Select Month&gt;</v>
      </c>
      <c r="V106" s="417"/>
      <c r="W106" s="417"/>
      <c r="X106" s="417"/>
      <c r="Y106" s="417"/>
      <c r="Z106" s="417"/>
      <c r="AA106" s="417"/>
      <c r="AB106" s="50"/>
      <c r="AC106" s="418">
        <v>2022</v>
      </c>
      <c r="AD106" s="419"/>
      <c r="AE106" s="419"/>
      <c r="AF106" s="50"/>
      <c r="AG106" s="50"/>
      <c r="AH106" s="50"/>
      <c r="AI106" s="51"/>
      <c r="AJ106" s="19"/>
      <c r="AK106" s="16"/>
      <c r="AQ106" s="345"/>
      <c r="AR106" s="346"/>
      <c r="AS106" s="346"/>
      <c r="AT106" s="346"/>
      <c r="AU106" s="346"/>
      <c r="AV106" s="346"/>
      <c r="AW106" s="346"/>
      <c r="AX106" s="346"/>
      <c r="AY106" s="346"/>
      <c r="AZ106" s="346"/>
      <c r="BA106" s="346"/>
      <c r="BB106" s="346"/>
      <c r="BC106" s="346"/>
      <c r="BD106" s="346"/>
      <c r="BE106" s="346"/>
      <c r="BF106" s="346"/>
      <c r="BG106" s="346"/>
      <c r="BH106" s="346"/>
      <c r="BI106" s="346"/>
      <c r="BJ106" s="346"/>
      <c r="BK106" s="346"/>
      <c r="BL106" s="346"/>
      <c r="BM106" s="346"/>
      <c r="BN106" s="346"/>
      <c r="BO106" s="346"/>
      <c r="BP106" s="346"/>
      <c r="BQ106" s="346"/>
      <c r="BR106" s="346"/>
      <c r="BS106" s="346"/>
      <c r="BT106" s="346"/>
      <c r="BU106" s="347"/>
    </row>
    <row r="107" spans="1:73" ht="17.25" customHeight="1" x14ac:dyDescent="0.25">
      <c r="A107" s="16"/>
      <c r="B107" s="19"/>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19"/>
      <c r="AK107" s="16"/>
      <c r="AQ107" s="345"/>
      <c r="AR107" s="346"/>
      <c r="AS107" s="346"/>
      <c r="AT107" s="346"/>
      <c r="AU107" s="346"/>
      <c r="AV107" s="346"/>
      <c r="AW107" s="346"/>
      <c r="AX107" s="346"/>
      <c r="AY107" s="346"/>
      <c r="AZ107" s="346"/>
      <c r="BA107" s="346"/>
      <c r="BB107" s="346"/>
      <c r="BC107" s="346"/>
      <c r="BD107" s="346"/>
      <c r="BE107" s="346"/>
      <c r="BF107" s="346"/>
      <c r="BG107" s="346"/>
      <c r="BH107" s="346"/>
      <c r="BI107" s="346"/>
      <c r="BJ107" s="346"/>
      <c r="BK107" s="346"/>
      <c r="BL107" s="346"/>
      <c r="BM107" s="346"/>
      <c r="BN107" s="346"/>
      <c r="BO107" s="346"/>
      <c r="BP107" s="346"/>
      <c r="BQ107" s="346"/>
      <c r="BR107" s="346"/>
      <c r="BS107" s="346"/>
      <c r="BT107" s="346"/>
      <c r="BU107" s="347"/>
    </row>
    <row r="108" spans="1:73" ht="19.5" customHeight="1" x14ac:dyDescent="0.25">
      <c r="A108" s="16"/>
      <c r="B108" s="19"/>
      <c r="C108" s="316" t="s">
        <v>230</v>
      </c>
      <c r="D108" s="317"/>
      <c r="E108" s="317"/>
      <c r="F108" s="317"/>
      <c r="G108" s="317"/>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7"/>
      <c r="AF108" s="317"/>
      <c r="AG108" s="317"/>
      <c r="AH108" s="317"/>
      <c r="AI108" s="317"/>
      <c r="AJ108" s="19"/>
      <c r="AK108" s="16"/>
      <c r="AQ108" s="345"/>
      <c r="AR108" s="346"/>
      <c r="AS108" s="346"/>
      <c r="AT108" s="346"/>
      <c r="AU108" s="346"/>
      <c r="AV108" s="346"/>
      <c r="AW108" s="346"/>
      <c r="AX108" s="346"/>
      <c r="AY108" s="346"/>
      <c r="AZ108" s="346"/>
      <c r="BA108" s="346"/>
      <c r="BB108" s="346"/>
      <c r="BC108" s="346"/>
      <c r="BD108" s="346"/>
      <c r="BE108" s="346"/>
      <c r="BF108" s="346"/>
      <c r="BG108" s="346"/>
      <c r="BH108" s="346"/>
      <c r="BI108" s="346"/>
      <c r="BJ108" s="346"/>
      <c r="BK108" s="346"/>
      <c r="BL108" s="346"/>
      <c r="BM108" s="346"/>
      <c r="BN108" s="346"/>
      <c r="BO108" s="346"/>
      <c r="BP108" s="346"/>
      <c r="BQ108" s="346"/>
      <c r="BR108" s="346"/>
      <c r="BS108" s="346"/>
      <c r="BT108" s="346"/>
      <c r="BU108" s="347"/>
    </row>
    <row r="109" spans="1:73" ht="19.5" customHeight="1" x14ac:dyDescent="0.25">
      <c r="A109" s="16"/>
      <c r="B109" s="19"/>
      <c r="C109" s="284"/>
      <c r="D109" s="284"/>
      <c r="E109" s="284"/>
      <c r="F109" s="284"/>
      <c r="G109" s="284"/>
      <c r="H109" s="284"/>
      <c r="I109" s="284"/>
      <c r="J109" s="284"/>
      <c r="K109" s="284"/>
      <c r="L109" s="284"/>
      <c r="M109" s="284"/>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19"/>
      <c r="AK109" s="16"/>
      <c r="AQ109" s="345"/>
      <c r="AR109" s="346"/>
      <c r="AS109" s="346"/>
      <c r="AT109" s="346"/>
      <c r="AU109" s="346"/>
      <c r="AV109" s="346"/>
      <c r="AW109" s="346"/>
      <c r="AX109" s="346"/>
      <c r="AY109" s="346"/>
      <c r="AZ109" s="346"/>
      <c r="BA109" s="346"/>
      <c r="BB109" s="346"/>
      <c r="BC109" s="346"/>
      <c r="BD109" s="346"/>
      <c r="BE109" s="346"/>
      <c r="BF109" s="346"/>
      <c r="BG109" s="346"/>
      <c r="BH109" s="346"/>
      <c r="BI109" s="346"/>
      <c r="BJ109" s="346"/>
      <c r="BK109" s="346"/>
      <c r="BL109" s="346"/>
      <c r="BM109" s="346"/>
      <c r="BN109" s="346"/>
      <c r="BO109" s="346"/>
      <c r="BP109" s="346"/>
      <c r="BQ109" s="346"/>
      <c r="BR109" s="346"/>
      <c r="BS109" s="346"/>
      <c r="BT109" s="346"/>
      <c r="BU109" s="347"/>
    </row>
    <row r="110" spans="1:73" ht="19.5" customHeight="1" x14ac:dyDescent="0.25">
      <c r="A110" s="16"/>
      <c r="B110" s="19"/>
      <c r="C110" s="318"/>
      <c r="D110" s="318"/>
      <c r="E110" s="318"/>
      <c r="F110" s="318"/>
      <c r="G110" s="318"/>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c r="AH110" s="318"/>
      <c r="AI110" s="318"/>
      <c r="AJ110" s="19"/>
      <c r="AK110" s="16"/>
      <c r="AQ110" s="345"/>
      <c r="AR110" s="346"/>
      <c r="AS110" s="346"/>
      <c r="AT110" s="346"/>
      <c r="AU110" s="346"/>
      <c r="AV110" s="346"/>
      <c r="AW110" s="346"/>
      <c r="AX110" s="346"/>
      <c r="AY110" s="346"/>
      <c r="AZ110" s="346"/>
      <c r="BA110" s="346"/>
      <c r="BB110" s="346"/>
      <c r="BC110" s="346"/>
      <c r="BD110" s="346"/>
      <c r="BE110" s="346"/>
      <c r="BF110" s="346"/>
      <c r="BG110" s="346"/>
      <c r="BH110" s="346"/>
      <c r="BI110" s="346"/>
      <c r="BJ110" s="346"/>
      <c r="BK110" s="346"/>
      <c r="BL110" s="346"/>
      <c r="BM110" s="346"/>
      <c r="BN110" s="346"/>
      <c r="BO110" s="346"/>
      <c r="BP110" s="346"/>
      <c r="BQ110" s="346"/>
      <c r="BR110" s="346"/>
      <c r="BS110" s="346"/>
      <c r="BT110" s="346"/>
      <c r="BU110" s="347"/>
    </row>
    <row r="111" spans="1:73" ht="17.25" customHeight="1" x14ac:dyDescent="0.3">
      <c r="A111" s="16"/>
      <c r="B111" s="19"/>
      <c r="C111" s="356">
        <f>C14</f>
        <v>0</v>
      </c>
      <c r="D111" s="378"/>
      <c r="E111" s="378"/>
      <c r="F111" s="354" t="s">
        <v>0</v>
      </c>
      <c r="G111" s="355"/>
      <c r="H111" s="355"/>
      <c r="I111" s="355"/>
      <c r="J111" s="355"/>
      <c r="K111" s="355"/>
      <c r="L111" s="355"/>
      <c r="M111" s="355"/>
      <c r="N111" s="355"/>
      <c r="O111" s="355"/>
      <c r="P111" s="355"/>
      <c r="Q111" s="355"/>
      <c r="R111" s="355"/>
      <c r="S111" s="355"/>
      <c r="T111" s="355"/>
      <c r="U111" s="355"/>
      <c r="V111" s="355"/>
      <c r="W111" s="355"/>
      <c r="X111" s="355"/>
      <c r="Y111" s="314" t="s">
        <v>1</v>
      </c>
      <c r="Z111" s="315"/>
      <c r="AA111" s="358">
        <v>10</v>
      </c>
      <c r="AB111" s="315"/>
      <c r="AC111" s="315"/>
      <c r="AD111" s="358">
        <f>AA111*C111</f>
        <v>0</v>
      </c>
      <c r="AE111" s="315"/>
      <c r="AF111" s="315"/>
      <c r="AG111" s="314"/>
      <c r="AH111" s="315"/>
      <c r="AI111" s="315"/>
      <c r="AJ111" s="19"/>
      <c r="AK111" s="16"/>
      <c r="AQ111" s="345"/>
      <c r="AR111" s="346"/>
      <c r="AS111" s="346"/>
      <c r="AT111" s="346"/>
      <c r="AU111" s="346"/>
      <c r="AV111" s="346"/>
      <c r="AW111" s="346"/>
      <c r="AX111" s="346"/>
      <c r="AY111" s="346"/>
      <c r="AZ111" s="346"/>
      <c r="BA111" s="346"/>
      <c r="BB111" s="346"/>
      <c r="BC111" s="346"/>
      <c r="BD111" s="346"/>
      <c r="BE111" s="346"/>
      <c r="BF111" s="346"/>
      <c r="BG111" s="346"/>
      <c r="BH111" s="346"/>
      <c r="BI111" s="346"/>
      <c r="BJ111" s="346"/>
      <c r="BK111" s="346"/>
      <c r="BL111" s="346"/>
      <c r="BM111" s="346"/>
      <c r="BN111" s="346"/>
      <c r="BO111" s="346"/>
      <c r="BP111" s="346"/>
      <c r="BQ111" s="346"/>
      <c r="BR111" s="346"/>
      <c r="BS111" s="346"/>
      <c r="BT111" s="346"/>
      <c r="BU111" s="347"/>
    </row>
    <row r="112" spans="1:73" ht="17.25" customHeight="1" x14ac:dyDescent="0.3">
      <c r="A112" s="16"/>
      <c r="B112" s="19"/>
      <c r="C112" s="314" t="str">
        <f>Data!N43</f>
        <v/>
      </c>
      <c r="D112" s="378"/>
      <c r="E112" s="378"/>
      <c r="F112" s="354" t="s">
        <v>272</v>
      </c>
      <c r="G112" s="355"/>
      <c r="H112" s="355"/>
      <c r="I112" s="355"/>
      <c r="J112" s="355"/>
      <c r="K112" s="355"/>
      <c r="L112" s="355"/>
      <c r="M112" s="355"/>
      <c r="N112" s="355"/>
      <c r="O112" s="355"/>
      <c r="P112" s="355"/>
      <c r="Q112" s="355"/>
      <c r="R112" s="355"/>
      <c r="S112" s="355"/>
      <c r="T112" s="355"/>
      <c r="U112" s="355"/>
      <c r="V112" s="355"/>
      <c r="W112" s="355"/>
      <c r="X112" s="355"/>
      <c r="Y112" s="407" t="s">
        <v>1</v>
      </c>
      <c r="Z112" s="408"/>
      <c r="AA112" s="409" t="s">
        <v>273</v>
      </c>
      <c r="AB112" s="410"/>
      <c r="AC112" s="411"/>
      <c r="AD112" s="358">
        <f>Data!O41</f>
        <v>0</v>
      </c>
      <c r="AE112" s="315"/>
      <c r="AF112" s="315"/>
      <c r="AG112" s="314"/>
      <c r="AH112" s="315"/>
      <c r="AI112" s="315"/>
      <c r="AJ112" s="19"/>
      <c r="AK112" s="16"/>
      <c r="AQ112" s="345"/>
      <c r="AR112" s="346"/>
      <c r="AS112" s="346"/>
      <c r="AT112" s="346"/>
      <c r="AU112" s="346"/>
      <c r="AV112" s="346"/>
      <c r="AW112" s="346"/>
      <c r="AX112" s="346"/>
      <c r="AY112" s="346"/>
      <c r="AZ112" s="346"/>
      <c r="BA112" s="346"/>
      <c r="BB112" s="346"/>
      <c r="BC112" s="346"/>
      <c r="BD112" s="346"/>
      <c r="BE112" s="346"/>
      <c r="BF112" s="346"/>
      <c r="BG112" s="346"/>
      <c r="BH112" s="346"/>
      <c r="BI112" s="346"/>
      <c r="BJ112" s="346"/>
      <c r="BK112" s="346"/>
      <c r="BL112" s="346"/>
      <c r="BM112" s="346"/>
      <c r="BN112" s="346"/>
      <c r="BO112" s="346"/>
      <c r="BP112" s="346"/>
      <c r="BQ112" s="346"/>
      <c r="BR112" s="346"/>
      <c r="BS112" s="346"/>
      <c r="BT112" s="346"/>
      <c r="BU112" s="347"/>
    </row>
    <row r="113" spans="1:75" ht="17.25" customHeight="1" x14ac:dyDescent="0.3">
      <c r="A113" s="16"/>
      <c r="B113" s="19"/>
      <c r="C113" s="356">
        <f>C17</f>
        <v>0</v>
      </c>
      <c r="D113" s="378"/>
      <c r="E113" s="378"/>
      <c r="F113" s="354" t="s">
        <v>228</v>
      </c>
      <c r="G113" s="355"/>
      <c r="H113" s="355"/>
      <c r="I113" s="355"/>
      <c r="J113" s="355"/>
      <c r="K113" s="355"/>
      <c r="L113" s="355"/>
      <c r="M113" s="355"/>
      <c r="N113" s="355"/>
      <c r="O113" s="355"/>
      <c r="P113" s="355"/>
      <c r="Q113" s="355"/>
      <c r="R113" s="355"/>
      <c r="S113" s="355"/>
      <c r="T113" s="355"/>
      <c r="U113" s="355"/>
      <c r="V113" s="361" t="str">
        <f>V17</f>
        <v/>
      </c>
      <c r="W113" s="362"/>
      <c r="X113" s="362"/>
      <c r="Y113" s="314" t="s">
        <v>1</v>
      </c>
      <c r="Z113" s="315"/>
      <c r="AA113" s="358">
        <v>10</v>
      </c>
      <c r="AB113" s="315"/>
      <c r="AC113" s="315"/>
      <c r="AD113" s="358">
        <f>IF(C113="Error",0,Data!O78*AA113)</f>
        <v>0</v>
      </c>
      <c r="AE113" s="315"/>
      <c r="AF113" s="315"/>
      <c r="AG113" s="358">
        <f>SUM(AD111:AF113)</f>
        <v>0</v>
      </c>
      <c r="AH113" s="315"/>
      <c r="AI113" s="315"/>
      <c r="AJ113" s="19"/>
      <c r="AK113" s="16"/>
      <c r="AQ113" s="345"/>
      <c r="AR113" s="346"/>
      <c r="AS113" s="346"/>
      <c r="AT113" s="346"/>
      <c r="AU113" s="346"/>
      <c r="AV113" s="346"/>
      <c r="AW113" s="346"/>
      <c r="AX113" s="346"/>
      <c r="AY113" s="346"/>
      <c r="AZ113" s="346"/>
      <c r="BA113" s="346"/>
      <c r="BB113" s="346"/>
      <c r="BC113" s="346"/>
      <c r="BD113" s="346"/>
      <c r="BE113" s="346"/>
      <c r="BF113" s="346"/>
      <c r="BG113" s="346"/>
      <c r="BH113" s="346"/>
      <c r="BI113" s="346"/>
      <c r="BJ113" s="346"/>
      <c r="BK113" s="346"/>
      <c r="BL113" s="346"/>
      <c r="BM113" s="346"/>
      <c r="BN113" s="346"/>
      <c r="BO113" s="346"/>
      <c r="BP113" s="346"/>
      <c r="BQ113" s="346"/>
      <c r="BR113" s="346"/>
      <c r="BS113" s="346"/>
      <c r="BT113" s="346"/>
      <c r="BU113" s="347"/>
    </row>
    <row r="114" spans="1:75" ht="19.5" customHeight="1" x14ac:dyDescent="0.25">
      <c r="A114" s="16"/>
      <c r="B114" s="19"/>
      <c r="C114" s="316" t="s">
        <v>308</v>
      </c>
      <c r="D114" s="317"/>
      <c r="E114" s="317"/>
      <c r="F114" s="317"/>
      <c r="G114" s="317"/>
      <c r="H114" s="317"/>
      <c r="I114" s="317"/>
      <c r="J114" s="317"/>
      <c r="K114" s="317"/>
      <c r="L114" s="317"/>
      <c r="M114" s="317"/>
      <c r="N114" s="317"/>
      <c r="O114" s="317"/>
      <c r="P114" s="317"/>
      <c r="Q114" s="317"/>
      <c r="R114" s="317"/>
      <c r="S114" s="317"/>
      <c r="T114" s="317"/>
      <c r="U114" s="317"/>
      <c r="V114" s="317"/>
      <c r="W114" s="317"/>
      <c r="X114" s="317"/>
      <c r="Y114" s="317"/>
      <c r="Z114" s="317"/>
      <c r="AA114" s="317"/>
      <c r="AB114" s="317"/>
      <c r="AC114" s="317"/>
      <c r="AD114" s="317"/>
      <c r="AE114" s="317"/>
      <c r="AF114" s="317"/>
      <c r="AG114" s="317"/>
      <c r="AH114" s="317"/>
      <c r="AI114" s="317"/>
      <c r="AJ114" s="19"/>
      <c r="AK114" s="16"/>
      <c r="AQ114" s="345"/>
      <c r="AR114" s="346"/>
      <c r="AS114" s="346"/>
      <c r="AT114" s="346"/>
      <c r="AU114" s="346"/>
      <c r="AV114" s="346"/>
      <c r="AW114" s="346"/>
      <c r="AX114" s="346"/>
      <c r="AY114" s="346"/>
      <c r="AZ114" s="346"/>
      <c r="BA114" s="346"/>
      <c r="BB114" s="346"/>
      <c r="BC114" s="346"/>
      <c r="BD114" s="346"/>
      <c r="BE114" s="346"/>
      <c r="BF114" s="346"/>
      <c r="BG114" s="346"/>
      <c r="BH114" s="346"/>
      <c r="BI114" s="346"/>
      <c r="BJ114" s="346"/>
      <c r="BK114" s="346"/>
      <c r="BL114" s="346"/>
      <c r="BM114" s="346"/>
      <c r="BN114" s="346"/>
      <c r="BO114" s="346"/>
      <c r="BP114" s="346"/>
      <c r="BQ114" s="346"/>
      <c r="BR114" s="346"/>
      <c r="BS114" s="346"/>
      <c r="BT114" s="346"/>
      <c r="BU114" s="347"/>
    </row>
    <row r="115" spans="1:75" ht="19.5" customHeight="1" x14ac:dyDescent="0.25">
      <c r="A115" s="16"/>
      <c r="B115" s="19"/>
      <c r="C115" s="284"/>
      <c r="D115" s="284"/>
      <c r="E115" s="284"/>
      <c r="F115" s="284"/>
      <c r="G115" s="284"/>
      <c r="H115" s="284"/>
      <c r="I115" s="284"/>
      <c r="J115" s="284"/>
      <c r="K115" s="284"/>
      <c r="L115" s="284"/>
      <c r="M115" s="284"/>
      <c r="N115" s="284"/>
      <c r="O115" s="284"/>
      <c r="P115" s="284"/>
      <c r="Q115" s="284"/>
      <c r="R115" s="284"/>
      <c r="S115" s="284"/>
      <c r="T115" s="284"/>
      <c r="U115" s="284"/>
      <c r="V115" s="284"/>
      <c r="W115" s="284"/>
      <c r="X115" s="284"/>
      <c r="Y115" s="284"/>
      <c r="Z115" s="284"/>
      <c r="AA115" s="284"/>
      <c r="AB115" s="284"/>
      <c r="AC115" s="284"/>
      <c r="AD115" s="284"/>
      <c r="AE115" s="284"/>
      <c r="AF115" s="284"/>
      <c r="AG115" s="284"/>
      <c r="AH115" s="284"/>
      <c r="AI115" s="284"/>
      <c r="AJ115" s="19"/>
      <c r="AK115" s="16"/>
      <c r="AQ115" s="345"/>
      <c r="AR115" s="346"/>
      <c r="AS115" s="346"/>
      <c r="AT115" s="346"/>
      <c r="AU115" s="346"/>
      <c r="AV115" s="346"/>
      <c r="AW115" s="346"/>
      <c r="AX115" s="346"/>
      <c r="AY115" s="346"/>
      <c r="AZ115" s="346"/>
      <c r="BA115" s="346"/>
      <c r="BB115" s="346"/>
      <c r="BC115" s="346"/>
      <c r="BD115" s="346"/>
      <c r="BE115" s="346"/>
      <c r="BF115" s="346"/>
      <c r="BG115" s="346"/>
      <c r="BH115" s="346"/>
      <c r="BI115" s="346"/>
      <c r="BJ115" s="346"/>
      <c r="BK115" s="346"/>
      <c r="BL115" s="346"/>
      <c r="BM115" s="346"/>
      <c r="BN115" s="346"/>
      <c r="BO115" s="346"/>
      <c r="BP115" s="346"/>
      <c r="BQ115" s="346"/>
      <c r="BR115" s="346"/>
      <c r="BS115" s="346"/>
      <c r="BT115" s="346"/>
      <c r="BU115" s="347"/>
    </row>
    <row r="116" spans="1:75" ht="19.5" customHeight="1" x14ac:dyDescent="0.25">
      <c r="A116" s="16"/>
      <c r="B116" s="19"/>
      <c r="C116" s="318"/>
      <c r="D116" s="318"/>
      <c r="E116" s="318"/>
      <c r="F116" s="318"/>
      <c r="G116" s="318"/>
      <c r="H116" s="318"/>
      <c r="I116" s="318"/>
      <c r="J116" s="318"/>
      <c r="K116" s="318"/>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c r="AH116" s="318"/>
      <c r="AI116" s="318"/>
      <c r="AJ116" s="19"/>
      <c r="AK116" s="16"/>
      <c r="AQ116" s="345"/>
      <c r="AR116" s="346"/>
      <c r="AS116" s="346"/>
      <c r="AT116" s="346"/>
      <c r="AU116" s="346"/>
      <c r="AV116" s="346"/>
      <c r="AW116" s="346"/>
      <c r="AX116" s="346"/>
      <c r="AY116" s="346"/>
      <c r="AZ116" s="346"/>
      <c r="BA116" s="346"/>
      <c r="BB116" s="346"/>
      <c r="BC116" s="346"/>
      <c r="BD116" s="346"/>
      <c r="BE116" s="346"/>
      <c r="BF116" s="346"/>
      <c r="BG116" s="346"/>
      <c r="BH116" s="346"/>
      <c r="BI116" s="346"/>
      <c r="BJ116" s="346"/>
      <c r="BK116" s="346"/>
      <c r="BL116" s="346"/>
      <c r="BM116" s="346"/>
      <c r="BN116" s="346"/>
      <c r="BO116" s="346"/>
      <c r="BP116" s="346"/>
      <c r="BQ116" s="346"/>
      <c r="BR116" s="346"/>
      <c r="BS116" s="346"/>
      <c r="BT116" s="346"/>
      <c r="BU116" s="347"/>
    </row>
    <row r="117" spans="1:75" ht="17.25" customHeight="1" x14ac:dyDescent="0.3">
      <c r="A117" s="16"/>
      <c r="B117" s="19"/>
      <c r="C117" s="356">
        <f>C20</f>
        <v>0</v>
      </c>
      <c r="D117" s="378"/>
      <c r="E117" s="378"/>
      <c r="F117" s="354" t="s">
        <v>217</v>
      </c>
      <c r="G117" s="355"/>
      <c r="H117" s="355"/>
      <c r="I117" s="355"/>
      <c r="J117" s="355"/>
      <c r="K117" s="355"/>
      <c r="L117" s="355"/>
      <c r="M117" s="355"/>
      <c r="N117" s="355"/>
      <c r="O117" s="355"/>
      <c r="P117" s="355"/>
      <c r="Q117" s="355"/>
      <c r="R117" s="355"/>
      <c r="S117" s="355"/>
      <c r="T117" s="355"/>
      <c r="U117" s="355"/>
      <c r="V117" s="355"/>
      <c r="W117" s="355"/>
      <c r="X117" s="355"/>
      <c r="Y117" s="314" t="s">
        <v>1</v>
      </c>
      <c r="Z117" s="315"/>
      <c r="AA117" s="358">
        <v>15</v>
      </c>
      <c r="AB117" s="315"/>
      <c r="AC117" s="315"/>
      <c r="AD117" s="358">
        <f t="shared" ref="AD117:AD118" si="14">AA117*C117</f>
        <v>0</v>
      </c>
      <c r="AE117" s="315"/>
      <c r="AF117" s="315"/>
      <c r="AG117" s="358"/>
      <c r="AH117" s="315"/>
      <c r="AI117" s="315"/>
      <c r="AJ117" s="19"/>
      <c r="AK117" s="16"/>
      <c r="AQ117" s="345"/>
      <c r="AR117" s="346"/>
      <c r="AS117" s="346"/>
      <c r="AT117" s="346"/>
      <c r="AU117" s="346"/>
      <c r="AV117" s="346"/>
      <c r="AW117" s="346"/>
      <c r="AX117" s="346"/>
      <c r="AY117" s="346"/>
      <c r="AZ117" s="346"/>
      <c r="BA117" s="346"/>
      <c r="BB117" s="346"/>
      <c r="BC117" s="346"/>
      <c r="BD117" s="346"/>
      <c r="BE117" s="346"/>
      <c r="BF117" s="346"/>
      <c r="BG117" s="346"/>
      <c r="BH117" s="346"/>
      <c r="BI117" s="346"/>
      <c r="BJ117" s="346"/>
      <c r="BK117" s="346"/>
      <c r="BL117" s="346"/>
      <c r="BM117" s="346"/>
      <c r="BN117" s="346"/>
      <c r="BO117" s="346"/>
      <c r="BP117" s="346"/>
      <c r="BQ117" s="346"/>
      <c r="BR117" s="346"/>
      <c r="BS117" s="346"/>
      <c r="BT117" s="346"/>
      <c r="BU117" s="347"/>
    </row>
    <row r="118" spans="1:75" ht="17.25" customHeight="1" x14ac:dyDescent="0.3">
      <c r="A118" s="16"/>
      <c r="B118" s="19"/>
      <c r="C118" s="356">
        <f>C21</f>
        <v>0</v>
      </c>
      <c r="D118" s="378"/>
      <c r="E118" s="378"/>
      <c r="F118" s="354" t="s">
        <v>218</v>
      </c>
      <c r="G118" s="355"/>
      <c r="H118" s="355"/>
      <c r="I118" s="355"/>
      <c r="J118" s="355"/>
      <c r="K118" s="355"/>
      <c r="L118" s="355"/>
      <c r="M118" s="355"/>
      <c r="N118" s="355"/>
      <c r="O118" s="355"/>
      <c r="P118" s="355"/>
      <c r="Q118" s="355"/>
      <c r="R118" s="355"/>
      <c r="S118" s="355"/>
      <c r="T118" s="355"/>
      <c r="U118" s="355"/>
      <c r="V118" s="355"/>
      <c r="W118" s="355"/>
      <c r="X118" s="355"/>
      <c r="Y118" s="314" t="s">
        <v>1</v>
      </c>
      <c r="Z118" s="315"/>
      <c r="AA118" s="358">
        <v>25</v>
      </c>
      <c r="AB118" s="315"/>
      <c r="AC118" s="315"/>
      <c r="AD118" s="358">
        <f t="shared" si="14"/>
        <v>0</v>
      </c>
      <c r="AE118" s="315"/>
      <c r="AF118" s="315"/>
      <c r="AG118" s="358">
        <f>SUM(AD117:AF118)</f>
        <v>0</v>
      </c>
      <c r="AH118" s="315"/>
      <c r="AI118" s="315"/>
      <c r="AJ118" s="19"/>
      <c r="AK118" s="16"/>
      <c r="AQ118" s="330"/>
      <c r="AR118" s="329"/>
      <c r="AS118" s="329"/>
      <c r="AT118" s="328"/>
      <c r="AU118" s="329"/>
      <c r="AV118" s="329"/>
      <c r="AW118" s="328"/>
      <c r="AX118" s="329"/>
      <c r="AY118" s="329"/>
      <c r="AZ118" s="328"/>
      <c r="BA118" s="329"/>
      <c r="BB118" s="329"/>
      <c r="BC118" s="328"/>
      <c r="BD118" s="329"/>
      <c r="BE118" s="329"/>
      <c r="BF118" s="328"/>
      <c r="BG118" s="329"/>
      <c r="BH118" s="329"/>
      <c r="BI118" s="328"/>
      <c r="BJ118" s="329"/>
      <c r="BK118" s="329"/>
      <c r="BL118" s="328"/>
      <c r="BM118" s="329"/>
      <c r="BN118" s="329"/>
      <c r="BO118" s="328"/>
      <c r="BP118" s="329"/>
      <c r="BQ118" s="329"/>
      <c r="BR118" s="328"/>
      <c r="BS118" s="329"/>
      <c r="BT118" s="329"/>
      <c r="BU118" s="277"/>
    </row>
    <row r="119" spans="1:75" ht="17.25" customHeight="1" x14ac:dyDescent="0.25">
      <c r="A119" s="16"/>
      <c r="B119" s="19"/>
      <c r="C119" s="316" t="s">
        <v>4</v>
      </c>
      <c r="D119" s="317"/>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7"/>
      <c r="AD119" s="317"/>
      <c r="AE119" s="317"/>
      <c r="AF119" s="317"/>
      <c r="AG119" s="317"/>
      <c r="AH119" s="317"/>
      <c r="AI119" s="317"/>
      <c r="AJ119" s="19"/>
      <c r="AK119" s="16"/>
      <c r="AQ119" s="330"/>
      <c r="AR119" s="329"/>
      <c r="AS119" s="329"/>
      <c r="AT119" s="328"/>
      <c r="AU119" s="329"/>
      <c r="AV119" s="329"/>
      <c r="AW119" s="328"/>
      <c r="AX119" s="329"/>
      <c r="AY119" s="329"/>
      <c r="AZ119" s="328"/>
      <c r="BA119" s="329"/>
      <c r="BB119" s="329"/>
      <c r="BC119" s="328"/>
      <c r="BD119" s="329"/>
      <c r="BE119" s="329"/>
      <c r="BF119" s="328"/>
      <c r="BG119" s="329"/>
      <c r="BH119" s="329"/>
      <c r="BI119" s="328"/>
      <c r="BJ119" s="329"/>
      <c r="BK119" s="329"/>
      <c r="BL119" s="328"/>
      <c r="BM119" s="329"/>
      <c r="BN119" s="329"/>
      <c r="BO119" s="328"/>
      <c r="BP119" s="329"/>
      <c r="BQ119" s="329"/>
      <c r="BR119" s="328"/>
      <c r="BS119" s="329"/>
      <c r="BT119" s="329"/>
      <c r="BU119" s="277"/>
    </row>
    <row r="120" spans="1:75" ht="17.25" customHeight="1" x14ac:dyDescent="0.25">
      <c r="A120" s="16"/>
      <c r="B120" s="19"/>
      <c r="C120" s="284"/>
      <c r="D120" s="284"/>
      <c r="E120" s="284"/>
      <c r="F120" s="284"/>
      <c r="G120" s="284"/>
      <c r="H120" s="284"/>
      <c r="I120" s="284"/>
      <c r="J120" s="284"/>
      <c r="K120" s="284"/>
      <c r="L120" s="284"/>
      <c r="M120" s="284"/>
      <c r="N120" s="284"/>
      <c r="O120" s="284"/>
      <c r="P120" s="284"/>
      <c r="Q120" s="284"/>
      <c r="R120" s="284"/>
      <c r="S120" s="284"/>
      <c r="T120" s="284"/>
      <c r="U120" s="284"/>
      <c r="V120" s="284"/>
      <c r="W120" s="284"/>
      <c r="X120" s="284"/>
      <c r="Y120" s="284"/>
      <c r="Z120" s="284"/>
      <c r="AA120" s="284"/>
      <c r="AB120" s="284"/>
      <c r="AC120" s="284"/>
      <c r="AD120" s="284"/>
      <c r="AE120" s="284"/>
      <c r="AF120" s="284"/>
      <c r="AG120" s="284"/>
      <c r="AH120" s="284"/>
      <c r="AI120" s="284"/>
      <c r="AJ120" s="19"/>
      <c r="AK120" s="16"/>
      <c r="AQ120" s="330"/>
      <c r="AR120" s="329"/>
      <c r="AS120" s="329"/>
      <c r="AT120" s="328"/>
      <c r="AU120" s="329"/>
      <c r="AV120" s="329"/>
      <c r="AW120" s="328"/>
      <c r="AX120" s="329"/>
      <c r="AY120" s="329"/>
      <c r="AZ120" s="328"/>
      <c r="BA120" s="329"/>
      <c r="BB120" s="329"/>
      <c r="BC120" s="328"/>
      <c r="BD120" s="329"/>
      <c r="BE120" s="329"/>
      <c r="BF120" s="328"/>
      <c r="BG120" s="329"/>
      <c r="BH120" s="329"/>
      <c r="BI120" s="328"/>
      <c r="BJ120" s="329"/>
      <c r="BK120" s="329"/>
      <c r="BL120" s="328"/>
      <c r="BM120" s="329"/>
      <c r="BN120" s="329"/>
      <c r="BO120" s="328"/>
      <c r="BP120" s="329"/>
      <c r="BQ120" s="329"/>
      <c r="BR120" s="328"/>
      <c r="BS120" s="329"/>
      <c r="BT120" s="329"/>
      <c r="BU120" s="277"/>
    </row>
    <row r="121" spans="1:75" ht="17.25" customHeight="1" x14ac:dyDescent="0.25">
      <c r="A121" s="16"/>
      <c r="B121" s="19"/>
      <c r="C121" s="318"/>
      <c r="D121" s="318"/>
      <c r="E121" s="318"/>
      <c r="F121" s="318"/>
      <c r="G121" s="318"/>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318"/>
      <c r="AE121" s="318"/>
      <c r="AF121" s="318"/>
      <c r="AG121" s="318"/>
      <c r="AH121" s="318"/>
      <c r="AI121" s="318"/>
      <c r="AJ121" s="19"/>
      <c r="AK121" s="16"/>
      <c r="AQ121" s="330"/>
      <c r="AR121" s="329"/>
      <c r="AS121" s="329"/>
      <c r="AT121" s="328"/>
      <c r="AU121" s="329"/>
      <c r="AV121" s="329"/>
      <c r="AW121" s="328"/>
      <c r="AX121" s="329"/>
      <c r="AY121" s="329"/>
      <c r="AZ121" s="328"/>
      <c r="BA121" s="329"/>
      <c r="BB121" s="329"/>
      <c r="BC121" s="328"/>
      <c r="BD121" s="329"/>
      <c r="BE121" s="329"/>
      <c r="BF121" s="328"/>
      <c r="BG121" s="329"/>
      <c r="BH121" s="329"/>
      <c r="BI121" s="328"/>
      <c r="BJ121" s="329"/>
      <c r="BK121" s="329"/>
      <c r="BL121" s="328"/>
      <c r="BM121" s="329"/>
      <c r="BN121" s="329"/>
      <c r="BO121" s="328"/>
      <c r="BP121" s="329"/>
      <c r="BQ121" s="329"/>
      <c r="BR121" s="328"/>
      <c r="BS121" s="329"/>
      <c r="BT121" s="329"/>
      <c r="BU121" s="277"/>
    </row>
    <row r="122" spans="1:75" ht="19.5" customHeight="1" x14ac:dyDescent="0.3">
      <c r="A122" s="16"/>
      <c r="B122" s="19"/>
      <c r="C122" s="356">
        <f>C25</f>
        <v>0</v>
      </c>
      <c r="D122" s="378"/>
      <c r="E122" s="378"/>
      <c r="F122" s="354" t="s">
        <v>219</v>
      </c>
      <c r="G122" s="355"/>
      <c r="H122" s="355"/>
      <c r="I122" s="355"/>
      <c r="J122" s="355"/>
      <c r="K122" s="355"/>
      <c r="L122" s="355"/>
      <c r="M122" s="355"/>
      <c r="N122" s="355"/>
      <c r="O122" s="355"/>
      <c r="P122" s="355"/>
      <c r="Q122" s="355"/>
      <c r="R122" s="355"/>
      <c r="S122" s="355"/>
      <c r="T122" s="355"/>
      <c r="U122" s="355"/>
      <c r="V122" s="355"/>
      <c r="W122" s="355"/>
      <c r="X122" s="355"/>
      <c r="Y122" s="314" t="s">
        <v>1</v>
      </c>
      <c r="Z122" s="315"/>
      <c r="AA122" s="358">
        <v>10</v>
      </c>
      <c r="AB122" s="315"/>
      <c r="AC122" s="315"/>
      <c r="AD122" s="358">
        <f t="shared" ref="AD122:AD123" si="15">AA122*C122</f>
        <v>0</v>
      </c>
      <c r="AE122" s="315"/>
      <c r="AF122" s="315"/>
      <c r="AG122" s="358"/>
      <c r="AH122" s="315"/>
      <c r="AI122" s="315"/>
      <c r="AJ122" s="19"/>
      <c r="AK122" s="16"/>
    </row>
    <row r="123" spans="1:75" ht="19.5" customHeight="1" x14ac:dyDescent="0.3">
      <c r="A123" s="16"/>
      <c r="B123" s="19"/>
      <c r="C123" s="356">
        <f>C26</f>
        <v>0</v>
      </c>
      <c r="D123" s="378"/>
      <c r="E123" s="378"/>
      <c r="F123" s="354" t="s">
        <v>220</v>
      </c>
      <c r="G123" s="355"/>
      <c r="H123" s="355"/>
      <c r="I123" s="355"/>
      <c r="J123" s="355"/>
      <c r="K123" s="355"/>
      <c r="L123" s="355"/>
      <c r="M123" s="355"/>
      <c r="N123" s="355"/>
      <c r="O123" s="355"/>
      <c r="P123" s="355"/>
      <c r="Q123" s="355"/>
      <c r="R123" s="355"/>
      <c r="S123" s="355"/>
      <c r="T123" s="355"/>
      <c r="U123" s="355"/>
      <c r="V123" s="355"/>
      <c r="W123" s="355"/>
      <c r="X123" s="355"/>
      <c r="Y123" s="314" t="s">
        <v>1</v>
      </c>
      <c r="Z123" s="315"/>
      <c r="AA123" s="358">
        <v>17.5</v>
      </c>
      <c r="AB123" s="315"/>
      <c r="AC123" s="315"/>
      <c r="AD123" s="358">
        <f t="shared" si="15"/>
        <v>0</v>
      </c>
      <c r="AE123" s="315"/>
      <c r="AF123" s="315"/>
      <c r="AG123" s="358">
        <f>SUM(AD122:AF123)</f>
        <v>0</v>
      </c>
      <c r="AH123" s="315"/>
      <c r="AI123" s="315"/>
      <c r="AJ123" s="19"/>
      <c r="AK123" s="16"/>
      <c r="AO123" s="11"/>
    </row>
    <row r="124" spans="1:75" ht="22.5" customHeight="1" x14ac:dyDescent="0.25">
      <c r="A124" s="16"/>
      <c r="B124" s="19"/>
      <c r="C124" s="406" t="s">
        <v>222</v>
      </c>
      <c r="D124" s="368"/>
      <c r="E124" s="368"/>
      <c r="F124" s="368"/>
      <c r="G124" s="368"/>
      <c r="H124" s="368"/>
      <c r="I124" s="368"/>
      <c r="J124" s="368"/>
      <c r="K124" s="368"/>
      <c r="L124" s="368"/>
      <c r="M124" s="368"/>
      <c r="N124" s="368"/>
      <c r="O124" s="368"/>
      <c r="P124" s="368"/>
      <c r="Q124" s="368"/>
      <c r="R124" s="368"/>
      <c r="S124" s="368"/>
      <c r="T124" s="368"/>
      <c r="U124" s="368"/>
      <c r="V124" s="368"/>
      <c r="W124" s="368"/>
      <c r="X124" s="368"/>
      <c r="Y124" s="373" t="s">
        <v>5</v>
      </c>
      <c r="Z124" s="368"/>
      <c r="AA124" s="368"/>
      <c r="AB124" s="368"/>
      <c r="AC124" s="368"/>
      <c r="AD124" s="368"/>
      <c r="AE124" s="368"/>
      <c r="AF124" s="368"/>
      <c r="AG124" s="371">
        <f>SUM(AG113,AG118,AG123)</f>
        <v>0</v>
      </c>
      <c r="AH124" s="372"/>
      <c r="AI124" s="372"/>
      <c r="AJ124" s="19"/>
      <c r="AK124" s="16"/>
    </row>
    <row r="125" spans="1:75" ht="16.5" customHeight="1" x14ac:dyDescent="0.25">
      <c r="A125" s="16"/>
      <c r="B125" s="19"/>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31"/>
      <c r="AF125" s="31"/>
      <c r="AG125" s="31"/>
      <c r="AH125" s="31"/>
      <c r="AI125" s="20"/>
      <c r="AJ125" s="19"/>
      <c r="AK125" s="16"/>
    </row>
    <row r="126" spans="1:75" ht="16.5" customHeight="1" x14ac:dyDescent="0.25">
      <c r="A126" s="16"/>
      <c r="B126" s="19"/>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31"/>
      <c r="AF126" s="31"/>
      <c r="AG126" s="31"/>
      <c r="AH126" s="31"/>
      <c r="AI126" s="20"/>
      <c r="AJ126" s="19"/>
      <c r="AK126" s="16"/>
    </row>
    <row r="127" spans="1:75" ht="17.25" customHeight="1" x14ac:dyDescent="0.25">
      <c r="A127" s="16"/>
      <c r="B127" s="19"/>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19"/>
      <c r="AK127" s="16"/>
    </row>
    <row r="128" spans="1:75" s="12" customFormat="1" ht="17.25" customHeight="1" x14ac:dyDescent="0.25">
      <c r="A128" s="16"/>
      <c r="B128" s="44"/>
      <c r="C128" s="30"/>
      <c r="D128" s="20"/>
      <c r="E128" s="20"/>
      <c r="F128" s="20"/>
      <c r="G128" s="363" t="s">
        <v>25</v>
      </c>
      <c r="H128" s="284"/>
      <c r="I128" s="284"/>
      <c r="J128" s="284"/>
      <c r="K128" s="284"/>
      <c r="L128" s="284"/>
      <c r="M128" s="284"/>
      <c r="N128" s="284"/>
      <c r="O128" s="284"/>
      <c r="P128" s="367" t="s">
        <v>7</v>
      </c>
      <c r="Q128" s="368"/>
      <c r="R128" s="368"/>
      <c r="S128" s="368"/>
      <c r="T128" s="368"/>
      <c r="U128" s="381"/>
      <c r="V128" s="382"/>
      <c r="W128" s="382"/>
      <c r="X128" s="382"/>
      <c r="Y128" s="382"/>
      <c r="Z128" s="382"/>
      <c r="AA128" s="382"/>
      <c r="AB128" s="382"/>
      <c r="AC128" s="382"/>
      <c r="AD128" s="46"/>
      <c r="AE128" s="20"/>
      <c r="AF128" s="20"/>
      <c r="AG128" s="20"/>
      <c r="AH128" s="20"/>
      <c r="AI128" s="20"/>
      <c r="AJ128" s="44"/>
      <c r="AK128" s="1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row>
    <row r="129" spans="1:75" s="12" customFormat="1" ht="17.25" customHeight="1" x14ac:dyDescent="0.25">
      <c r="A129" s="16"/>
      <c r="B129" s="44"/>
      <c r="C129" s="30"/>
      <c r="D129" s="20"/>
      <c r="E129" s="20"/>
      <c r="F129" s="20"/>
      <c r="G129" s="20"/>
      <c r="H129" s="20"/>
      <c r="I129" s="20"/>
      <c r="J129" s="20"/>
      <c r="K129" s="20"/>
      <c r="L129" s="20"/>
      <c r="M129" s="20"/>
      <c r="N129" s="20"/>
      <c r="O129" s="20"/>
      <c r="P129" s="369" t="s">
        <v>9</v>
      </c>
      <c r="Q129" s="284"/>
      <c r="R129" s="284"/>
      <c r="S129" s="284"/>
      <c r="T129" s="284"/>
      <c r="U129" s="383"/>
      <c r="V129" s="384"/>
      <c r="W129" s="384"/>
      <c r="X129" s="384"/>
      <c r="Y129" s="384"/>
      <c r="Z129" s="384"/>
      <c r="AA129" s="384"/>
      <c r="AB129" s="384"/>
      <c r="AC129" s="384"/>
      <c r="AD129" s="47"/>
      <c r="AE129" s="20"/>
      <c r="AF129" s="20"/>
      <c r="AG129" s="20"/>
      <c r="AH129" s="20"/>
      <c r="AI129" s="20"/>
      <c r="AJ129" s="44"/>
      <c r="AK129" s="18"/>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row>
    <row r="130" spans="1:75" s="12" customFormat="1" ht="17.25" customHeight="1" x14ac:dyDescent="0.25">
      <c r="A130" s="16"/>
      <c r="B130" s="44"/>
      <c r="C130" s="30"/>
      <c r="D130" s="20"/>
      <c r="E130" s="20"/>
      <c r="F130" s="20"/>
      <c r="G130" s="20"/>
      <c r="H130" s="20"/>
      <c r="I130" s="20"/>
      <c r="J130" s="20"/>
      <c r="K130" s="20"/>
      <c r="L130" s="20"/>
      <c r="M130" s="20"/>
      <c r="N130" s="20"/>
      <c r="O130" s="20"/>
      <c r="P130" s="369" t="s">
        <v>11</v>
      </c>
      <c r="Q130" s="284"/>
      <c r="R130" s="284"/>
      <c r="S130" s="284"/>
      <c r="T130" s="284"/>
      <c r="U130" s="383"/>
      <c r="V130" s="384"/>
      <c r="W130" s="384"/>
      <c r="X130" s="384"/>
      <c r="Y130" s="384"/>
      <c r="Z130" s="384"/>
      <c r="AA130" s="384"/>
      <c r="AB130" s="384"/>
      <c r="AC130" s="384"/>
      <c r="AD130" s="47"/>
      <c r="AE130" s="20"/>
      <c r="AF130" s="20"/>
      <c r="AG130" s="20"/>
      <c r="AH130" s="20"/>
      <c r="AI130" s="20"/>
      <c r="AJ130" s="44"/>
      <c r="AK130" s="18"/>
      <c r="AN130"/>
      <c r="AO130"/>
      <c r="AP130" s="11"/>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s="11"/>
      <c r="BW130" s="11"/>
    </row>
    <row r="131" spans="1:75" s="12" customFormat="1" ht="17.25" customHeight="1" x14ac:dyDescent="0.25">
      <c r="A131" s="16"/>
      <c r="B131" s="44"/>
      <c r="C131" s="30"/>
      <c r="D131" s="20"/>
      <c r="E131" s="20"/>
      <c r="F131" s="20"/>
      <c r="G131" s="20"/>
      <c r="H131" s="20"/>
      <c r="I131" s="20"/>
      <c r="J131" s="20"/>
      <c r="K131" s="20"/>
      <c r="L131" s="20"/>
      <c r="M131" s="20"/>
      <c r="N131" s="20"/>
      <c r="O131" s="20"/>
      <c r="P131" s="370" t="s">
        <v>13</v>
      </c>
      <c r="Q131" s="318"/>
      <c r="R131" s="318"/>
      <c r="S131" s="318"/>
      <c r="T131" s="318"/>
      <c r="U131" s="432"/>
      <c r="V131" s="433"/>
      <c r="W131" s="433"/>
      <c r="X131" s="433"/>
      <c r="Y131" s="433"/>
      <c r="Z131" s="433"/>
      <c r="AA131" s="433"/>
      <c r="AB131" s="433"/>
      <c r="AC131" s="433"/>
      <c r="AD131" s="48"/>
      <c r="AE131" s="20"/>
      <c r="AF131" s="20"/>
      <c r="AG131" s="20"/>
      <c r="AH131" s="20"/>
      <c r="AI131" s="20"/>
      <c r="AJ131" s="44"/>
      <c r="AK131" s="18"/>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row>
    <row r="132" spans="1:75" ht="24.75" customHeight="1" x14ac:dyDescent="0.25">
      <c r="A132" s="16"/>
      <c r="B132" s="19"/>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19"/>
      <c r="AK132" s="16"/>
    </row>
    <row r="133" spans="1:75" ht="19.5" x14ac:dyDescent="0.25">
      <c r="A133" s="16"/>
      <c r="B133" s="19"/>
      <c r="C133" s="297" t="s">
        <v>298</v>
      </c>
      <c r="D133" s="284"/>
      <c r="E133" s="284"/>
      <c r="F133" s="284"/>
      <c r="G133" s="284"/>
      <c r="H133" s="298"/>
      <c r="I133" s="298"/>
      <c r="J133" s="298"/>
      <c r="K133" s="298"/>
      <c r="L133" s="296" t="s">
        <v>15</v>
      </c>
      <c r="M133" s="284"/>
      <c r="N133" s="284"/>
      <c r="O133" s="284"/>
      <c r="P133" s="284"/>
      <c r="Q133" s="284"/>
      <c r="R133" s="284"/>
      <c r="S133" s="286" t="s">
        <v>369</v>
      </c>
      <c r="T133" s="286"/>
      <c r="U133" s="286"/>
      <c r="V133" s="286"/>
      <c r="W133" s="283" t="s">
        <v>231</v>
      </c>
      <c r="X133" s="284"/>
      <c r="Y133" s="284"/>
      <c r="Z133" s="284"/>
      <c r="AA133" s="284"/>
      <c r="AB133" s="284"/>
      <c r="AC133" s="284"/>
      <c r="AD133" s="284"/>
      <c r="AE133" s="284"/>
      <c r="AF133" s="284"/>
      <c r="AG133" s="284"/>
      <c r="AH133" s="284"/>
      <c r="AI133" s="284"/>
      <c r="AJ133" s="19"/>
      <c r="AK133" s="16"/>
    </row>
    <row r="134" spans="1:75" x14ac:dyDescent="0.25">
      <c r="A134" s="16"/>
      <c r="B134" s="19"/>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19"/>
      <c r="AK134" s="16"/>
    </row>
    <row r="135" spans="1:75" x14ac:dyDescent="0.25">
      <c r="A135" s="16"/>
      <c r="B135" s="19"/>
      <c r="C135" s="321" t="s">
        <v>9</v>
      </c>
      <c r="D135" s="322"/>
      <c r="E135" s="322"/>
      <c r="F135" s="322"/>
      <c r="G135" s="380" t="str">
        <f>G38</f>
        <v xml:space="preserve"> &lt;Select&gt; Name</v>
      </c>
      <c r="H135" s="380"/>
      <c r="I135" s="380"/>
      <c r="J135" s="380"/>
      <c r="K135" s="380"/>
      <c r="L135" s="380"/>
      <c r="M135" s="380"/>
      <c r="N135" s="380"/>
      <c r="O135" s="380"/>
      <c r="P135" s="304" t="s">
        <v>294</v>
      </c>
      <c r="Q135" s="305"/>
      <c r="R135" s="305"/>
      <c r="S135" s="305"/>
      <c r="U135" s="307"/>
      <c r="V135" s="307"/>
      <c r="W135" s="307"/>
      <c r="X135" s="307"/>
      <c r="Y135" s="307"/>
      <c r="Z135" s="307"/>
      <c r="AA135" s="307"/>
      <c r="AC135" s="306" t="s">
        <v>296</v>
      </c>
      <c r="AD135" s="306"/>
      <c r="AE135" s="379" t="str">
        <f>AE38</f>
        <v>&lt;Date?&gt;</v>
      </c>
      <c r="AF135" s="379"/>
      <c r="AG135" s="379"/>
      <c r="AH135" s="379"/>
      <c r="AJ135" s="19"/>
      <c r="AK135" s="16"/>
    </row>
    <row r="136" spans="1:75" x14ac:dyDescent="0.25">
      <c r="A136" s="16"/>
      <c r="B136" s="19"/>
      <c r="C136" s="321" t="s">
        <v>295</v>
      </c>
      <c r="D136" s="322"/>
      <c r="E136" s="322"/>
      <c r="F136" s="322"/>
      <c r="G136" s="443" t="str">
        <f>G39</f>
        <v>&lt;Select Position&gt;</v>
      </c>
      <c r="H136" s="443"/>
      <c r="I136" s="443"/>
      <c r="J136" s="443"/>
      <c r="K136" s="443"/>
      <c r="L136" s="443"/>
      <c r="M136" s="443"/>
      <c r="N136" s="443"/>
      <c r="O136" s="443"/>
      <c r="P136" s="305"/>
      <c r="Q136" s="305"/>
      <c r="R136" s="305"/>
      <c r="S136" s="305"/>
      <c r="U136" s="287"/>
      <c r="V136" s="288"/>
      <c r="W136" s="288"/>
      <c r="X136" s="288"/>
      <c r="Y136" s="288"/>
      <c r="Z136" s="288"/>
      <c r="AA136" s="288"/>
      <c r="AC136" s="306"/>
      <c r="AD136" s="306"/>
      <c r="AE136" s="1"/>
      <c r="AF136" s="1"/>
      <c r="AG136" s="1"/>
      <c r="AH136" s="20"/>
      <c r="AJ136" s="19"/>
      <c r="AK136" s="16"/>
    </row>
    <row r="137" spans="1:75" ht="16.5" customHeight="1" x14ac:dyDescent="0.25">
      <c r="A137" s="16"/>
      <c r="B137" s="19"/>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31"/>
      <c r="AF137" s="31"/>
      <c r="AG137" s="31"/>
      <c r="AH137" s="31"/>
      <c r="AI137" s="20"/>
      <c r="AJ137" s="19"/>
      <c r="AK137" s="16"/>
    </row>
    <row r="138" spans="1:75" ht="16.5" customHeight="1" x14ac:dyDescent="0.25">
      <c r="A138" s="16"/>
      <c r="B138" s="19"/>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31"/>
      <c r="AF138" s="31"/>
      <c r="AG138" s="31"/>
      <c r="AH138" s="31"/>
      <c r="AI138" s="20"/>
      <c r="AJ138" s="19"/>
      <c r="AK138" s="16"/>
    </row>
    <row r="139" spans="1:75" ht="16.5" customHeight="1" x14ac:dyDescent="0.25">
      <c r="A139" s="16"/>
      <c r="B139" s="19"/>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31"/>
      <c r="AF139" s="31"/>
      <c r="AG139" s="31"/>
      <c r="AH139" s="31"/>
      <c r="AI139" s="20"/>
      <c r="AJ139" s="19"/>
      <c r="AK139" s="16"/>
    </row>
    <row r="140" spans="1:75" ht="16.5" customHeight="1" x14ac:dyDescent="0.25">
      <c r="A140" s="16"/>
      <c r="B140" s="19"/>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31"/>
      <c r="AF140" s="31"/>
      <c r="AG140" s="31"/>
      <c r="AH140" s="31"/>
      <c r="AI140" s="20"/>
      <c r="AJ140" s="19"/>
      <c r="AK140" s="16"/>
    </row>
    <row r="141" spans="1:75" ht="16.5" customHeight="1" x14ac:dyDescent="0.25">
      <c r="A141" s="16"/>
      <c r="B141" s="19"/>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19"/>
      <c r="AK141" s="16"/>
    </row>
    <row r="142" spans="1:75" ht="16.5" customHeight="1" x14ac:dyDescent="0.25">
      <c r="A142" s="16"/>
      <c r="B142" s="19"/>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19"/>
      <c r="AK142" s="16"/>
      <c r="AL142" s="303" t="s">
        <v>245</v>
      </c>
    </row>
    <row r="143" spans="1:75" ht="16.5" customHeight="1" x14ac:dyDescent="0.25">
      <c r="A143" s="16"/>
      <c r="B143" s="19"/>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45" t="s">
        <v>365</v>
      </c>
      <c r="AJ143" s="19"/>
      <c r="AK143" s="16"/>
      <c r="AL143" s="303"/>
    </row>
    <row r="144" spans="1:75" ht="31.5" customHeight="1" x14ac:dyDescent="0.25">
      <c r="A144" s="16"/>
      <c r="B144" s="19"/>
      <c r="C144" s="323" t="s">
        <v>42</v>
      </c>
      <c r="D144" s="323"/>
      <c r="E144" s="323"/>
      <c r="F144" s="323"/>
      <c r="G144" s="323"/>
      <c r="H144" s="323"/>
      <c r="I144" s="323"/>
      <c r="J144" s="323"/>
      <c r="K144" s="323"/>
      <c r="L144" s="323"/>
      <c r="M144" s="323"/>
      <c r="N144" s="323"/>
      <c r="O144" s="323"/>
      <c r="P144" s="323"/>
      <c r="Q144" s="323"/>
      <c r="R144" s="323"/>
      <c r="S144" s="323"/>
      <c r="T144" s="323"/>
      <c r="U144" s="323"/>
      <c r="V144" s="323"/>
      <c r="W144" s="323"/>
      <c r="X144" s="323"/>
      <c r="Y144" s="323"/>
      <c r="Z144" s="323"/>
      <c r="AA144" s="323"/>
      <c r="AB144" s="323"/>
      <c r="AC144" s="323"/>
      <c r="AD144" s="323"/>
      <c r="AE144" s="323"/>
      <c r="AF144" s="324"/>
      <c r="AG144" s="20"/>
      <c r="AH144" s="20"/>
      <c r="AI144" s="20"/>
      <c r="AJ144" s="19"/>
      <c r="AK144" s="16"/>
      <c r="AL144" s="303"/>
    </row>
    <row r="145" spans="1:73" ht="16.5" customHeight="1" x14ac:dyDescent="0.25">
      <c r="A145" s="16"/>
      <c r="B145" s="19"/>
      <c r="C145" s="327" t="str">
        <f>"Form 3 - "&amp;N11&amp;" ("&amp;AG11&amp;") - "&amp;"Report for "&amp;U12&amp;", "&amp;AC12</f>
        <v>Form 3 - &lt;Pick a Sub-section&gt; (??) - Report for &lt;Select Month&gt;, &lt;Year?&gt;</v>
      </c>
      <c r="D145" s="327"/>
      <c r="E145" s="327"/>
      <c r="F145" s="327"/>
      <c r="G145" s="327"/>
      <c r="H145" s="327"/>
      <c r="I145" s="327"/>
      <c r="J145" s="327"/>
      <c r="K145" s="327"/>
      <c r="L145" s="327"/>
      <c r="M145" s="327"/>
      <c r="N145" s="327"/>
      <c r="O145" s="327"/>
      <c r="P145" s="327"/>
      <c r="Q145" s="327"/>
      <c r="R145" s="327"/>
      <c r="S145" s="327"/>
      <c r="T145" s="327"/>
      <c r="U145" s="327"/>
      <c r="V145" s="327"/>
      <c r="W145" s="327"/>
      <c r="X145" s="327"/>
      <c r="Y145" s="327"/>
      <c r="Z145" s="327"/>
      <c r="AA145" s="327"/>
      <c r="AB145" s="325" t="s">
        <v>223</v>
      </c>
      <c r="AC145" s="325"/>
      <c r="AD145" s="85"/>
      <c r="AE145" s="36" t="s">
        <v>224</v>
      </c>
      <c r="AF145" s="52" t="str">
        <f>IF(AD145="","",2)</f>
        <v/>
      </c>
      <c r="AG145" s="37"/>
      <c r="AH145" s="37"/>
      <c r="AI145" s="37"/>
      <c r="AJ145" s="19"/>
      <c r="AK145" s="16"/>
    </row>
    <row r="146" spans="1:73" ht="20.25" customHeight="1" x14ac:dyDescent="0.25">
      <c r="A146" s="16"/>
      <c r="B146" s="1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4"/>
      <c r="AC146" s="34"/>
      <c r="AD146" s="34"/>
      <c r="AE146" s="34"/>
      <c r="AF146" s="34"/>
      <c r="AG146" s="37"/>
      <c r="AH146" s="37"/>
      <c r="AI146" s="37"/>
      <c r="AJ146" s="19"/>
      <c r="AK146" s="16"/>
    </row>
    <row r="147" spans="1:73" ht="18" customHeight="1" x14ac:dyDescent="0.25">
      <c r="A147" s="16"/>
      <c r="B147" s="19"/>
      <c r="C147" s="299" t="str">
        <f>Data!AD6</f>
        <v>Renewing Members</v>
      </c>
      <c r="D147" s="300"/>
      <c r="E147" s="300"/>
      <c r="F147" s="300"/>
      <c r="G147" s="300"/>
      <c r="H147" s="300"/>
      <c r="I147" s="301"/>
      <c r="J147" s="301"/>
      <c r="K147" s="301"/>
      <c r="L147" s="301"/>
      <c r="M147" s="301"/>
      <c r="N147" s="301"/>
      <c r="O147" s="301"/>
      <c r="P147" s="301"/>
      <c r="Q147" s="301"/>
      <c r="R147" s="301"/>
      <c r="S147" s="211"/>
      <c r="T147" s="344" t="str">
        <f ca="1">"Report Printed - "&amp;TEXT(NOW(),"mmmm, dd, yyyy")</f>
        <v>Report Printed - December, 01, 2022</v>
      </c>
      <c r="U147" s="344"/>
      <c r="V147" s="344"/>
      <c r="W147" s="344"/>
      <c r="X147" s="344"/>
      <c r="Y147" s="344"/>
      <c r="Z147" s="344"/>
      <c r="AA147" s="344"/>
      <c r="AB147" s="212"/>
      <c r="AC147" s="212"/>
      <c r="AD147" s="212"/>
      <c r="AE147" s="212"/>
      <c r="AF147" s="213"/>
      <c r="AG147" s="212"/>
      <c r="AH147" s="212"/>
      <c r="AI147" s="214" t="s">
        <v>225</v>
      </c>
      <c r="AJ147" s="19"/>
      <c r="AK147" s="16"/>
    </row>
    <row r="148" spans="1:73" ht="18" customHeight="1" x14ac:dyDescent="0.25">
      <c r="A148" s="16"/>
      <c r="B148" s="19"/>
      <c r="C148" s="60" t="str">
        <f>IF(D148="","",1)</f>
        <v/>
      </c>
      <c r="D148" s="404"/>
      <c r="E148" s="405"/>
      <c r="F148" s="405"/>
      <c r="G148" s="405"/>
      <c r="H148" s="405"/>
      <c r="I148" s="405"/>
      <c r="J148" s="405"/>
      <c r="K148" s="405"/>
      <c r="L148" s="405"/>
      <c r="M148" s="405"/>
      <c r="N148" s="405"/>
      <c r="O148" s="405"/>
      <c r="P148" s="405"/>
      <c r="Q148" s="348"/>
      <c r="R148" s="349"/>
      <c r="S148" s="39"/>
      <c r="T148" s="299" t="str">
        <f>Data!AD76</f>
        <v>Members in Arrears</v>
      </c>
      <c r="U148" s="300"/>
      <c r="V148" s="300"/>
      <c r="W148" s="300"/>
      <c r="X148" s="300"/>
      <c r="Y148" s="300"/>
      <c r="Z148" s="301"/>
      <c r="AA148" s="301"/>
      <c r="AB148" s="301"/>
      <c r="AC148" s="301"/>
      <c r="AD148" s="301"/>
      <c r="AE148" s="301"/>
      <c r="AF148" s="301"/>
      <c r="AG148" s="301"/>
      <c r="AH148" s="301"/>
      <c r="AI148" s="301"/>
      <c r="AJ148" s="19"/>
      <c r="AK148" s="16"/>
    </row>
    <row r="149" spans="1:73" ht="18" customHeight="1" x14ac:dyDescent="0.25">
      <c r="A149" s="16"/>
      <c r="B149" s="19"/>
      <c r="C149" s="61" t="str">
        <f>IF(D149="","",C148+1)</f>
        <v/>
      </c>
      <c r="D149" s="289"/>
      <c r="E149" s="290"/>
      <c r="F149" s="290"/>
      <c r="G149" s="290"/>
      <c r="H149" s="290"/>
      <c r="I149" s="290"/>
      <c r="J149" s="290"/>
      <c r="K149" s="290"/>
      <c r="L149" s="290"/>
      <c r="M149" s="290"/>
      <c r="N149" s="290"/>
      <c r="O149" s="290"/>
      <c r="P149" s="290"/>
      <c r="Q149" s="291"/>
      <c r="R149" s="292"/>
      <c r="S149" s="40"/>
      <c r="T149" s="60" t="str">
        <f>IF(U149="","",1)</f>
        <v/>
      </c>
      <c r="U149" s="404"/>
      <c r="V149" s="405"/>
      <c r="W149" s="405"/>
      <c r="X149" s="405"/>
      <c r="Y149" s="405"/>
      <c r="Z149" s="405"/>
      <c r="AA149" s="405"/>
      <c r="AB149" s="405"/>
      <c r="AC149" s="405"/>
      <c r="AD149" s="405"/>
      <c r="AE149" s="405"/>
      <c r="AF149" s="405"/>
      <c r="AG149" s="405"/>
      <c r="AH149" s="348"/>
      <c r="AI149" s="349"/>
      <c r="AJ149" s="19"/>
      <c r="AK149" s="16"/>
    </row>
    <row r="150" spans="1:73" ht="18" customHeight="1" x14ac:dyDescent="0.25">
      <c r="A150" s="16"/>
      <c r="B150" s="19"/>
      <c r="C150" s="61" t="str">
        <f t="shared" ref="C150:C167" si="16">IF(D150="","",C149+1)</f>
        <v/>
      </c>
      <c r="D150" s="289"/>
      <c r="E150" s="290"/>
      <c r="F150" s="290"/>
      <c r="G150" s="290"/>
      <c r="H150" s="290"/>
      <c r="I150" s="290"/>
      <c r="J150" s="290"/>
      <c r="K150" s="290"/>
      <c r="L150" s="290"/>
      <c r="M150" s="290"/>
      <c r="N150" s="290"/>
      <c r="O150" s="290"/>
      <c r="P150" s="290"/>
      <c r="Q150" s="291"/>
      <c r="R150" s="292"/>
      <c r="S150" s="40"/>
      <c r="T150" s="61" t="str">
        <f>IF(U150="","",T149+1)</f>
        <v/>
      </c>
      <c r="U150" s="289"/>
      <c r="V150" s="290"/>
      <c r="W150" s="290"/>
      <c r="X150" s="290"/>
      <c r="Y150" s="290"/>
      <c r="Z150" s="290"/>
      <c r="AA150" s="290"/>
      <c r="AB150" s="290"/>
      <c r="AC150" s="290"/>
      <c r="AD150" s="290"/>
      <c r="AE150" s="290"/>
      <c r="AF150" s="290"/>
      <c r="AG150" s="290"/>
      <c r="AH150" s="291"/>
      <c r="AI150" s="292"/>
      <c r="AJ150" s="19"/>
      <c r="AK150" s="16"/>
    </row>
    <row r="151" spans="1:73" ht="18" customHeight="1" x14ac:dyDescent="0.25">
      <c r="A151" s="16"/>
      <c r="B151" s="19"/>
      <c r="C151" s="61" t="str">
        <f t="shared" si="16"/>
        <v/>
      </c>
      <c r="D151" s="289"/>
      <c r="E151" s="290"/>
      <c r="F151" s="290"/>
      <c r="G151" s="290"/>
      <c r="H151" s="290"/>
      <c r="I151" s="290"/>
      <c r="J151" s="290"/>
      <c r="K151" s="290"/>
      <c r="L151" s="290"/>
      <c r="M151" s="290"/>
      <c r="N151" s="290"/>
      <c r="O151" s="290"/>
      <c r="P151" s="290"/>
      <c r="Q151" s="291"/>
      <c r="R151" s="292"/>
      <c r="S151" s="41"/>
      <c r="T151" s="61" t="str">
        <f t="shared" ref="T151:T153" si="17">IF(U151="","",T150+1)</f>
        <v/>
      </c>
      <c r="U151" s="289"/>
      <c r="V151" s="290"/>
      <c r="W151" s="290"/>
      <c r="X151" s="290"/>
      <c r="Y151" s="290"/>
      <c r="Z151" s="290"/>
      <c r="AA151" s="290"/>
      <c r="AB151" s="290"/>
      <c r="AC151" s="290"/>
      <c r="AD151" s="290"/>
      <c r="AE151" s="290"/>
      <c r="AF151" s="290"/>
      <c r="AG151" s="290"/>
      <c r="AH151" s="291"/>
      <c r="AI151" s="292"/>
      <c r="AJ151" s="19"/>
      <c r="AK151" s="16"/>
    </row>
    <row r="152" spans="1:73" ht="18" customHeight="1" x14ac:dyDescent="0.25">
      <c r="A152" s="16"/>
      <c r="B152" s="19"/>
      <c r="C152" s="61" t="str">
        <f t="shared" si="16"/>
        <v/>
      </c>
      <c r="D152" s="289"/>
      <c r="E152" s="290"/>
      <c r="F152" s="290"/>
      <c r="G152" s="290"/>
      <c r="H152" s="290"/>
      <c r="I152" s="290"/>
      <c r="J152" s="290"/>
      <c r="K152" s="290"/>
      <c r="L152" s="290"/>
      <c r="M152" s="290"/>
      <c r="N152" s="290"/>
      <c r="O152" s="290"/>
      <c r="P152" s="290"/>
      <c r="Q152" s="291"/>
      <c r="R152" s="292"/>
      <c r="S152" s="41"/>
      <c r="T152" s="61" t="str">
        <f t="shared" si="17"/>
        <v/>
      </c>
      <c r="U152" s="289"/>
      <c r="V152" s="290"/>
      <c r="W152" s="290"/>
      <c r="X152" s="290"/>
      <c r="Y152" s="290"/>
      <c r="Z152" s="290"/>
      <c r="AA152" s="290"/>
      <c r="AB152" s="290"/>
      <c r="AC152" s="290"/>
      <c r="AD152" s="290"/>
      <c r="AE152" s="290"/>
      <c r="AF152" s="290"/>
      <c r="AG152" s="290"/>
      <c r="AH152" s="291"/>
      <c r="AI152" s="292"/>
      <c r="AJ152" s="19"/>
      <c r="AK152" s="16"/>
    </row>
    <row r="153" spans="1:73" ht="18" customHeight="1" x14ac:dyDescent="0.25">
      <c r="A153" s="16"/>
      <c r="B153" s="19"/>
      <c r="C153" s="61" t="str">
        <f t="shared" si="16"/>
        <v/>
      </c>
      <c r="D153" s="289"/>
      <c r="E153" s="290"/>
      <c r="F153" s="290"/>
      <c r="G153" s="290"/>
      <c r="H153" s="290"/>
      <c r="I153" s="290"/>
      <c r="J153" s="290"/>
      <c r="K153" s="290"/>
      <c r="L153" s="290"/>
      <c r="M153" s="290"/>
      <c r="N153" s="290"/>
      <c r="O153" s="290"/>
      <c r="P153" s="290"/>
      <c r="Q153" s="291"/>
      <c r="R153" s="292"/>
      <c r="S153" s="41"/>
      <c r="T153" s="61" t="str">
        <f t="shared" si="17"/>
        <v/>
      </c>
      <c r="U153" s="289"/>
      <c r="V153" s="290"/>
      <c r="W153" s="290"/>
      <c r="X153" s="290"/>
      <c r="Y153" s="290"/>
      <c r="Z153" s="290"/>
      <c r="AA153" s="290"/>
      <c r="AB153" s="290"/>
      <c r="AC153" s="290"/>
      <c r="AD153" s="290"/>
      <c r="AE153" s="290"/>
      <c r="AF153" s="290"/>
      <c r="AG153" s="290"/>
      <c r="AH153" s="291"/>
      <c r="AI153" s="292"/>
      <c r="AJ153" s="19"/>
      <c r="AK153" s="16"/>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row>
    <row r="154" spans="1:73" ht="18" customHeight="1" x14ac:dyDescent="0.25">
      <c r="A154" s="16"/>
      <c r="B154" s="19"/>
      <c r="C154" s="61" t="str">
        <f t="shared" si="16"/>
        <v/>
      </c>
      <c r="D154" s="289"/>
      <c r="E154" s="290"/>
      <c r="F154" s="290"/>
      <c r="G154" s="290"/>
      <c r="H154" s="290"/>
      <c r="I154" s="290"/>
      <c r="J154" s="290"/>
      <c r="K154" s="290"/>
      <c r="L154" s="290"/>
      <c r="M154" s="290"/>
      <c r="N154" s="290"/>
      <c r="O154" s="290"/>
      <c r="P154" s="290"/>
      <c r="Q154" s="291"/>
      <c r="R154" s="292"/>
      <c r="S154" s="41"/>
      <c r="T154" s="299" t="str">
        <f>Data!AD88</f>
        <v>New Members</v>
      </c>
      <c r="U154" s="300"/>
      <c r="V154" s="300"/>
      <c r="W154" s="300"/>
      <c r="X154" s="300"/>
      <c r="Y154" s="300"/>
      <c r="Z154" s="301"/>
      <c r="AA154" s="301"/>
      <c r="AB154" s="301"/>
      <c r="AC154" s="301"/>
      <c r="AD154" s="301"/>
      <c r="AE154" s="301"/>
      <c r="AF154" s="301"/>
      <c r="AG154" s="301"/>
      <c r="AH154" s="301"/>
      <c r="AI154" s="301"/>
      <c r="AJ154" s="19"/>
      <c r="AK154" s="16"/>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row>
    <row r="155" spans="1:73" ht="18" customHeight="1" x14ac:dyDescent="0.25">
      <c r="A155" s="16"/>
      <c r="B155" s="19"/>
      <c r="C155" s="61" t="str">
        <f t="shared" si="16"/>
        <v/>
      </c>
      <c r="D155" s="289"/>
      <c r="E155" s="290"/>
      <c r="F155" s="290"/>
      <c r="G155" s="290"/>
      <c r="H155" s="290"/>
      <c r="I155" s="290"/>
      <c r="J155" s="290"/>
      <c r="K155" s="290"/>
      <c r="L155" s="290"/>
      <c r="M155" s="290"/>
      <c r="N155" s="290"/>
      <c r="O155" s="290"/>
      <c r="P155" s="290"/>
      <c r="Q155" s="291"/>
      <c r="R155" s="292"/>
      <c r="S155" s="41"/>
      <c r="T155" s="60" t="str">
        <f>IF(U155="","",1)</f>
        <v/>
      </c>
      <c r="U155" s="430"/>
      <c r="V155" s="431"/>
      <c r="W155" s="431"/>
      <c r="X155" s="431"/>
      <c r="Y155" s="431"/>
      <c r="Z155" s="431"/>
      <c r="AA155" s="431"/>
      <c r="AB155" s="431"/>
      <c r="AC155" s="431"/>
      <c r="AD155" s="431"/>
      <c r="AE155" s="431"/>
      <c r="AF155" s="431"/>
      <c r="AG155" s="431"/>
      <c r="AH155" s="348"/>
      <c r="AI155" s="349"/>
      <c r="AJ155" s="19"/>
      <c r="AK155" s="16"/>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row>
    <row r="156" spans="1:73" ht="18" customHeight="1" x14ac:dyDescent="0.25">
      <c r="A156" s="16"/>
      <c r="B156" s="19"/>
      <c r="C156" s="61" t="str">
        <f t="shared" si="16"/>
        <v/>
      </c>
      <c r="D156" s="289"/>
      <c r="E156" s="290"/>
      <c r="F156" s="290"/>
      <c r="G156" s="290"/>
      <c r="H156" s="290"/>
      <c r="I156" s="290"/>
      <c r="J156" s="290"/>
      <c r="K156" s="290"/>
      <c r="L156" s="290"/>
      <c r="M156" s="290"/>
      <c r="N156" s="290"/>
      <c r="O156" s="290"/>
      <c r="P156" s="290"/>
      <c r="Q156" s="291"/>
      <c r="R156" s="292"/>
      <c r="S156" s="41"/>
      <c r="T156" s="61" t="str">
        <f>IF(U156="","",T155+1)</f>
        <v/>
      </c>
      <c r="U156" s="412"/>
      <c r="V156" s="413"/>
      <c r="W156" s="413"/>
      <c r="X156" s="413"/>
      <c r="Y156" s="413"/>
      <c r="Z156" s="413"/>
      <c r="AA156" s="413"/>
      <c r="AB156" s="413"/>
      <c r="AC156" s="413"/>
      <c r="AD156" s="413"/>
      <c r="AE156" s="413"/>
      <c r="AF156" s="413"/>
      <c r="AG156" s="413"/>
      <c r="AH156" s="291"/>
      <c r="AI156" s="292"/>
      <c r="AJ156" s="19"/>
      <c r="AK156" s="16"/>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row>
    <row r="157" spans="1:73" ht="18" customHeight="1" x14ac:dyDescent="0.25">
      <c r="A157" s="16"/>
      <c r="B157" s="19"/>
      <c r="C157" s="61" t="str">
        <f t="shared" si="16"/>
        <v/>
      </c>
      <c r="D157" s="289"/>
      <c r="E157" s="290"/>
      <c r="F157" s="290"/>
      <c r="G157" s="290"/>
      <c r="H157" s="290"/>
      <c r="I157" s="290"/>
      <c r="J157" s="290"/>
      <c r="K157" s="290"/>
      <c r="L157" s="290"/>
      <c r="M157" s="290"/>
      <c r="N157" s="290"/>
      <c r="O157" s="290"/>
      <c r="P157" s="290"/>
      <c r="Q157" s="291"/>
      <c r="R157" s="292"/>
      <c r="S157" s="41"/>
      <c r="T157" s="61" t="str">
        <f t="shared" ref="T157:T159" si="18">IF(U157="","",T156+1)</f>
        <v/>
      </c>
      <c r="U157" s="412"/>
      <c r="V157" s="413"/>
      <c r="W157" s="413"/>
      <c r="X157" s="413"/>
      <c r="Y157" s="413"/>
      <c r="Z157" s="413"/>
      <c r="AA157" s="413"/>
      <c r="AB157" s="413"/>
      <c r="AC157" s="413"/>
      <c r="AD157" s="413"/>
      <c r="AE157" s="413"/>
      <c r="AF157" s="413"/>
      <c r="AG157" s="413"/>
      <c r="AH157" s="291"/>
      <c r="AI157" s="292"/>
      <c r="AJ157" s="19"/>
      <c r="AK157" s="16"/>
    </row>
    <row r="158" spans="1:73" ht="18" customHeight="1" x14ac:dyDescent="0.25">
      <c r="A158" s="16"/>
      <c r="B158" s="19"/>
      <c r="C158" s="61" t="str">
        <f t="shared" si="16"/>
        <v/>
      </c>
      <c r="D158" s="289"/>
      <c r="E158" s="290"/>
      <c r="F158" s="290"/>
      <c r="G158" s="290"/>
      <c r="H158" s="290"/>
      <c r="I158" s="290"/>
      <c r="J158" s="290"/>
      <c r="K158" s="290"/>
      <c r="L158" s="290"/>
      <c r="M158" s="290"/>
      <c r="N158" s="290"/>
      <c r="O158" s="290"/>
      <c r="P158" s="290"/>
      <c r="Q158" s="291"/>
      <c r="R158" s="292"/>
      <c r="S158" s="41"/>
      <c r="T158" s="61" t="str">
        <f t="shared" si="18"/>
        <v/>
      </c>
      <c r="U158" s="412"/>
      <c r="V158" s="413"/>
      <c r="W158" s="413"/>
      <c r="X158" s="413"/>
      <c r="Y158" s="413"/>
      <c r="Z158" s="413"/>
      <c r="AA158" s="413"/>
      <c r="AB158" s="413"/>
      <c r="AC158" s="413"/>
      <c r="AD158" s="413"/>
      <c r="AE158" s="413"/>
      <c r="AF158" s="413"/>
      <c r="AG158" s="413"/>
      <c r="AH158" s="291"/>
      <c r="AI158" s="292"/>
      <c r="AJ158" s="19"/>
      <c r="AK158" s="16"/>
    </row>
    <row r="159" spans="1:73" ht="18" customHeight="1" x14ac:dyDescent="0.25">
      <c r="A159" s="16"/>
      <c r="B159" s="19"/>
      <c r="C159" s="61" t="str">
        <f t="shared" si="16"/>
        <v/>
      </c>
      <c r="D159" s="289"/>
      <c r="E159" s="290"/>
      <c r="F159" s="290"/>
      <c r="G159" s="290"/>
      <c r="H159" s="290"/>
      <c r="I159" s="290"/>
      <c r="J159" s="290"/>
      <c r="K159" s="290"/>
      <c r="L159" s="290"/>
      <c r="M159" s="290"/>
      <c r="N159" s="290"/>
      <c r="O159" s="290"/>
      <c r="P159" s="290"/>
      <c r="Q159" s="291"/>
      <c r="R159" s="292"/>
      <c r="S159" s="41"/>
      <c r="T159" s="61" t="str">
        <f t="shared" si="18"/>
        <v/>
      </c>
      <c r="U159" s="412"/>
      <c r="V159" s="413"/>
      <c r="W159" s="413"/>
      <c r="X159" s="413"/>
      <c r="Y159" s="413"/>
      <c r="Z159" s="413"/>
      <c r="AA159" s="413"/>
      <c r="AB159" s="413"/>
      <c r="AC159" s="413"/>
      <c r="AD159" s="413"/>
      <c r="AE159" s="413"/>
      <c r="AF159" s="413"/>
      <c r="AG159" s="413"/>
      <c r="AH159" s="291"/>
      <c r="AI159" s="292"/>
      <c r="AJ159" s="19"/>
      <c r="AK159" s="16"/>
    </row>
    <row r="160" spans="1:73" ht="18" customHeight="1" x14ac:dyDescent="0.25">
      <c r="A160" s="16"/>
      <c r="B160" s="19"/>
      <c r="C160" s="61" t="str">
        <f t="shared" si="16"/>
        <v/>
      </c>
      <c r="D160" s="289"/>
      <c r="E160" s="290"/>
      <c r="F160" s="290"/>
      <c r="G160" s="290"/>
      <c r="H160" s="290"/>
      <c r="I160" s="290"/>
      <c r="J160" s="290"/>
      <c r="K160" s="290"/>
      <c r="L160" s="290"/>
      <c r="M160" s="290"/>
      <c r="N160" s="290"/>
      <c r="O160" s="290"/>
      <c r="P160" s="290"/>
      <c r="Q160" s="291"/>
      <c r="R160" s="292"/>
      <c r="S160" s="41"/>
      <c r="T160" s="299" t="str">
        <f>Data!AD100</f>
        <v>New Member Couples</v>
      </c>
      <c r="U160" s="300"/>
      <c r="V160" s="300"/>
      <c r="W160" s="300"/>
      <c r="X160" s="300"/>
      <c r="Y160" s="300"/>
      <c r="Z160" s="301"/>
      <c r="AA160" s="301"/>
      <c r="AB160" s="301"/>
      <c r="AC160" s="301"/>
      <c r="AD160" s="301"/>
      <c r="AE160" s="301"/>
      <c r="AF160" s="301"/>
      <c r="AG160" s="301"/>
      <c r="AH160" s="301"/>
      <c r="AI160" s="301"/>
      <c r="AJ160" s="19"/>
      <c r="AK160" s="16"/>
    </row>
    <row r="161" spans="1:75" ht="18" customHeight="1" x14ac:dyDescent="0.25">
      <c r="A161" s="16"/>
      <c r="B161" s="19"/>
      <c r="C161" s="61" t="str">
        <f t="shared" si="16"/>
        <v/>
      </c>
      <c r="D161" s="289"/>
      <c r="E161" s="290"/>
      <c r="F161" s="290"/>
      <c r="G161" s="290"/>
      <c r="H161" s="290"/>
      <c r="I161" s="290"/>
      <c r="J161" s="290"/>
      <c r="K161" s="290"/>
      <c r="L161" s="290"/>
      <c r="M161" s="290"/>
      <c r="N161" s="290"/>
      <c r="O161" s="290"/>
      <c r="P161" s="290"/>
      <c r="Q161" s="291"/>
      <c r="R161" s="292"/>
      <c r="S161" s="41"/>
      <c r="T161" s="60" t="str">
        <f>IF(U161="","",1)</f>
        <v/>
      </c>
      <c r="U161" s="430"/>
      <c r="V161" s="431"/>
      <c r="W161" s="431"/>
      <c r="X161" s="431"/>
      <c r="Y161" s="431"/>
      <c r="Z161" s="431"/>
      <c r="AA161" s="431"/>
      <c r="AB161" s="431"/>
      <c r="AC161" s="431"/>
      <c r="AD161" s="431"/>
      <c r="AE161" s="431"/>
      <c r="AF161" s="431"/>
      <c r="AG161" s="431"/>
      <c r="AH161" s="348"/>
      <c r="AI161" s="349"/>
      <c r="AJ161" s="19"/>
      <c r="AK161" s="16"/>
    </row>
    <row r="162" spans="1:75" ht="18" customHeight="1" x14ac:dyDescent="0.25">
      <c r="A162" s="16"/>
      <c r="B162" s="19"/>
      <c r="C162" s="61" t="str">
        <f t="shared" si="16"/>
        <v/>
      </c>
      <c r="D162" s="434"/>
      <c r="E162" s="435"/>
      <c r="F162" s="435"/>
      <c r="G162" s="435"/>
      <c r="H162" s="435"/>
      <c r="I162" s="435"/>
      <c r="J162" s="435"/>
      <c r="K162" s="435"/>
      <c r="L162" s="435"/>
      <c r="M162" s="435"/>
      <c r="N162" s="435"/>
      <c r="O162" s="435"/>
      <c r="P162" s="436"/>
      <c r="Q162" s="291"/>
      <c r="R162" s="292"/>
      <c r="S162" s="41"/>
      <c r="T162" s="61" t="str">
        <f>IF(U162="","",T161+1)</f>
        <v/>
      </c>
      <c r="U162" s="412"/>
      <c r="V162" s="413"/>
      <c r="W162" s="413"/>
      <c r="X162" s="413"/>
      <c r="Y162" s="413"/>
      <c r="Z162" s="413"/>
      <c r="AA162" s="413"/>
      <c r="AB162" s="413"/>
      <c r="AC162" s="413"/>
      <c r="AD162" s="413"/>
      <c r="AE162" s="413"/>
      <c r="AF162" s="413"/>
      <c r="AG162" s="413"/>
      <c r="AH162" s="291"/>
      <c r="AI162" s="292"/>
      <c r="AJ162" s="19"/>
      <c r="AK162" s="16"/>
    </row>
    <row r="163" spans="1:75" ht="18" customHeight="1" x14ac:dyDescent="0.25">
      <c r="A163" s="16"/>
      <c r="B163" s="19"/>
      <c r="C163" s="61" t="str">
        <f t="shared" si="16"/>
        <v/>
      </c>
      <c r="D163" s="289"/>
      <c r="E163" s="290"/>
      <c r="F163" s="290"/>
      <c r="G163" s="290"/>
      <c r="H163" s="290"/>
      <c r="I163" s="290"/>
      <c r="J163" s="290"/>
      <c r="K163" s="290"/>
      <c r="L163" s="290"/>
      <c r="M163" s="290"/>
      <c r="N163" s="290"/>
      <c r="O163" s="290"/>
      <c r="P163" s="290"/>
      <c r="Q163" s="291"/>
      <c r="R163" s="292"/>
      <c r="S163" s="41"/>
      <c r="T163" s="61" t="str">
        <f t="shared" ref="T163:T165" si="19">IF(U163="","",T162+1)</f>
        <v/>
      </c>
      <c r="U163" s="412"/>
      <c r="V163" s="413"/>
      <c r="W163" s="413"/>
      <c r="X163" s="413"/>
      <c r="Y163" s="413"/>
      <c r="Z163" s="413"/>
      <c r="AA163" s="413"/>
      <c r="AB163" s="413"/>
      <c r="AC163" s="413"/>
      <c r="AD163" s="413"/>
      <c r="AE163" s="413"/>
      <c r="AF163" s="413"/>
      <c r="AG163" s="413"/>
      <c r="AH163" s="291"/>
      <c r="AI163" s="292"/>
      <c r="AJ163" s="19"/>
      <c r="AK163" s="16"/>
    </row>
    <row r="164" spans="1:75" ht="18" customHeight="1" x14ac:dyDescent="0.25">
      <c r="A164" s="16"/>
      <c r="B164" s="19"/>
      <c r="C164" s="61" t="str">
        <f t="shared" si="16"/>
        <v/>
      </c>
      <c r="D164" s="289"/>
      <c r="E164" s="290"/>
      <c r="F164" s="290"/>
      <c r="G164" s="290"/>
      <c r="H164" s="290"/>
      <c r="I164" s="290"/>
      <c r="J164" s="290"/>
      <c r="K164" s="290"/>
      <c r="L164" s="290"/>
      <c r="M164" s="290"/>
      <c r="N164" s="290"/>
      <c r="O164" s="290"/>
      <c r="P164" s="290"/>
      <c r="Q164" s="291"/>
      <c r="R164" s="292"/>
      <c r="S164" s="41"/>
      <c r="T164" s="61" t="str">
        <f t="shared" si="19"/>
        <v/>
      </c>
      <c r="U164" s="412"/>
      <c r="V164" s="413"/>
      <c r="W164" s="413"/>
      <c r="X164" s="413"/>
      <c r="Y164" s="413"/>
      <c r="Z164" s="413"/>
      <c r="AA164" s="413"/>
      <c r="AB164" s="413"/>
      <c r="AC164" s="413"/>
      <c r="AD164" s="413"/>
      <c r="AE164" s="413"/>
      <c r="AF164" s="413"/>
      <c r="AG164" s="413"/>
      <c r="AH164" s="291"/>
      <c r="AI164" s="292"/>
      <c r="AJ164" s="19"/>
      <c r="AK164" s="16"/>
    </row>
    <row r="165" spans="1:75" s="11" customFormat="1" ht="18" customHeight="1" x14ac:dyDescent="0.25">
      <c r="A165" s="16"/>
      <c r="B165" s="42"/>
      <c r="C165" s="61" t="str">
        <f t="shared" si="16"/>
        <v/>
      </c>
      <c r="D165" s="434"/>
      <c r="E165" s="435"/>
      <c r="F165" s="435"/>
      <c r="G165" s="435"/>
      <c r="H165" s="435"/>
      <c r="I165" s="435"/>
      <c r="J165" s="435"/>
      <c r="K165" s="435"/>
      <c r="L165" s="435"/>
      <c r="M165" s="435"/>
      <c r="N165" s="435"/>
      <c r="O165" s="435"/>
      <c r="P165" s="436"/>
      <c r="Q165" s="291"/>
      <c r="R165" s="292"/>
      <c r="S165" s="41"/>
      <c r="T165" s="61" t="str">
        <f t="shared" si="19"/>
        <v/>
      </c>
      <c r="U165" s="412"/>
      <c r="V165" s="413"/>
      <c r="W165" s="413"/>
      <c r="X165" s="413"/>
      <c r="Y165" s="413"/>
      <c r="Z165" s="413"/>
      <c r="AA165" s="413"/>
      <c r="AB165" s="413"/>
      <c r="AC165" s="413"/>
      <c r="AD165" s="413"/>
      <c r="AE165" s="413"/>
      <c r="AF165" s="413"/>
      <c r="AG165" s="413"/>
      <c r="AH165" s="291"/>
      <c r="AI165" s="292"/>
      <c r="AJ165" s="42"/>
      <c r="AK165" s="17"/>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row>
    <row r="166" spans="1:75" ht="18" customHeight="1" x14ac:dyDescent="0.25">
      <c r="A166" s="16"/>
      <c r="B166" s="19"/>
      <c r="C166" s="61" t="str">
        <f t="shared" si="16"/>
        <v/>
      </c>
      <c r="D166" s="434"/>
      <c r="E166" s="435"/>
      <c r="F166" s="435"/>
      <c r="G166" s="435"/>
      <c r="H166" s="435"/>
      <c r="I166" s="435"/>
      <c r="J166" s="435"/>
      <c r="K166" s="435"/>
      <c r="L166" s="435"/>
      <c r="M166" s="435"/>
      <c r="N166" s="435"/>
      <c r="O166" s="435"/>
      <c r="P166" s="436"/>
      <c r="Q166" s="291"/>
      <c r="R166" s="292"/>
      <c r="S166" s="41"/>
      <c r="T166" s="299" t="str">
        <f>Data!AD112</f>
        <v>Resignations Received</v>
      </c>
      <c r="U166" s="300"/>
      <c r="V166" s="300"/>
      <c r="W166" s="300"/>
      <c r="X166" s="300"/>
      <c r="Y166" s="300"/>
      <c r="Z166" s="301"/>
      <c r="AA166" s="301"/>
      <c r="AB166" s="301"/>
      <c r="AC166" s="301"/>
      <c r="AD166" s="301"/>
      <c r="AE166" s="301"/>
      <c r="AF166" s="301"/>
      <c r="AG166" s="301"/>
      <c r="AH166" s="301"/>
      <c r="AI166" s="301"/>
      <c r="AJ166" s="19"/>
      <c r="AK166" s="16"/>
    </row>
    <row r="167" spans="1:75" ht="18" customHeight="1" x14ac:dyDescent="0.25">
      <c r="A167" s="16"/>
      <c r="B167" s="19"/>
      <c r="C167" s="61" t="str">
        <f t="shared" si="16"/>
        <v/>
      </c>
      <c r="D167" s="310"/>
      <c r="E167" s="311"/>
      <c r="F167" s="311"/>
      <c r="G167" s="311"/>
      <c r="H167" s="311"/>
      <c r="I167" s="311"/>
      <c r="J167" s="311"/>
      <c r="K167" s="311"/>
      <c r="L167" s="311"/>
      <c r="M167" s="311"/>
      <c r="N167" s="311"/>
      <c r="O167" s="311"/>
      <c r="P167" s="311"/>
      <c r="Q167" s="312"/>
      <c r="R167" s="313"/>
      <c r="S167" s="41"/>
      <c r="T167" s="60" t="str">
        <f>IF(U167="","",1)</f>
        <v/>
      </c>
      <c r="U167" s="404"/>
      <c r="V167" s="405"/>
      <c r="W167" s="405"/>
      <c r="X167" s="405"/>
      <c r="Y167" s="405"/>
      <c r="Z167" s="405"/>
      <c r="AA167" s="405"/>
      <c r="AB167" s="405"/>
      <c r="AC167" s="405"/>
      <c r="AD167" s="405"/>
      <c r="AE167" s="405"/>
      <c r="AF167" s="405"/>
      <c r="AG167" s="405"/>
      <c r="AH167" s="348"/>
      <c r="AI167" s="349"/>
      <c r="AJ167" s="19"/>
      <c r="AK167" s="16"/>
    </row>
    <row r="168" spans="1:75" ht="18" customHeight="1" x14ac:dyDescent="0.25">
      <c r="A168" s="16"/>
      <c r="B168" s="19"/>
      <c r="C168" s="299" t="str">
        <f>Data!AD34</f>
        <v>Full Member Couples</v>
      </c>
      <c r="D168" s="300"/>
      <c r="E168" s="300"/>
      <c r="F168" s="300"/>
      <c r="G168" s="300"/>
      <c r="H168" s="300"/>
      <c r="I168" s="301"/>
      <c r="J168" s="301"/>
      <c r="K168" s="301"/>
      <c r="L168" s="301"/>
      <c r="M168" s="301"/>
      <c r="N168" s="301"/>
      <c r="O168" s="301"/>
      <c r="P168" s="301"/>
      <c r="Q168" s="301"/>
      <c r="R168" s="301"/>
      <c r="S168" s="41"/>
      <c r="T168" s="61" t="str">
        <f>IF(U168="","",T167+1)</f>
        <v/>
      </c>
      <c r="U168" s="289"/>
      <c r="V168" s="290"/>
      <c r="W168" s="290"/>
      <c r="X168" s="290"/>
      <c r="Y168" s="290"/>
      <c r="Z168" s="290"/>
      <c r="AA168" s="290"/>
      <c r="AB168" s="290"/>
      <c r="AC168" s="290"/>
      <c r="AD168" s="290"/>
      <c r="AE168" s="290"/>
      <c r="AF168" s="290"/>
      <c r="AG168" s="290"/>
      <c r="AH168" s="291"/>
      <c r="AI168" s="292"/>
      <c r="AJ168" s="19"/>
      <c r="AK168" s="16"/>
    </row>
    <row r="169" spans="1:75" ht="18" customHeight="1" x14ac:dyDescent="0.25">
      <c r="A169" s="16"/>
      <c r="B169" s="19"/>
      <c r="C169" s="61" t="str">
        <f>IF(D169="","",1)</f>
        <v/>
      </c>
      <c r="D169" s="289"/>
      <c r="E169" s="290"/>
      <c r="F169" s="290"/>
      <c r="G169" s="290"/>
      <c r="H169" s="290"/>
      <c r="I169" s="290"/>
      <c r="J169" s="290"/>
      <c r="K169" s="290"/>
      <c r="L169" s="290"/>
      <c r="M169" s="290"/>
      <c r="N169" s="290"/>
      <c r="O169" s="290"/>
      <c r="P169" s="290"/>
      <c r="Q169" s="291"/>
      <c r="R169" s="292"/>
      <c r="S169" s="41"/>
      <c r="T169" s="61" t="str">
        <f t="shared" ref="T169:T171" si="20">IF(U169="","",T168+1)</f>
        <v/>
      </c>
      <c r="U169" s="289"/>
      <c r="V169" s="290"/>
      <c r="W169" s="290"/>
      <c r="X169" s="290"/>
      <c r="Y169" s="290"/>
      <c r="Z169" s="290"/>
      <c r="AA169" s="290"/>
      <c r="AB169" s="290"/>
      <c r="AC169" s="290"/>
      <c r="AD169" s="290"/>
      <c r="AE169" s="290"/>
      <c r="AF169" s="290"/>
      <c r="AG169" s="290"/>
      <c r="AH169" s="291"/>
      <c r="AI169" s="292"/>
      <c r="AJ169" s="19"/>
      <c r="AK169" s="16"/>
    </row>
    <row r="170" spans="1:75" ht="18" customHeight="1" x14ac:dyDescent="0.25">
      <c r="A170" s="16"/>
      <c r="B170" s="19"/>
      <c r="C170" s="61" t="str">
        <f>IF(D170="","",C169+1)</f>
        <v/>
      </c>
      <c r="D170" s="289"/>
      <c r="E170" s="290"/>
      <c r="F170" s="290"/>
      <c r="G170" s="290"/>
      <c r="H170" s="290"/>
      <c r="I170" s="290"/>
      <c r="J170" s="290"/>
      <c r="K170" s="290"/>
      <c r="L170" s="290"/>
      <c r="M170" s="290"/>
      <c r="N170" s="290"/>
      <c r="O170" s="290"/>
      <c r="P170" s="290"/>
      <c r="Q170" s="291"/>
      <c r="R170" s="292"/>
      <c r="S170" s="41"/>
      <c r="T170" s="61" t="str">
        <f t="shared" si="20"/>
        <v/>
      </c>
      <c r="U170" s="289"/>
      <c r="V170" s="290"/>
      <c r="W170" s="290"/>
      <c r="X170" s="290"/>
      <c r="Y170" s="290"/>
      <c r="Z170" s="290"/>
      <c r="AA170" s="290"/>
      <c r="AB170" s="290"/>
      <c r="AC170" s="290"/>
      <c r="AD170" s="290"/>
      <c r="AE170" s="290"/>
      <c r="AF170" s="290"/>
      <c r="AG170" s="290"/>
      <c r="AH170" s="291"/>
      <c r="AI170" s="292"/>
      <c r="AJ170" s="19"/>
      <c r="AK170" s="16"/>
    </row>
    <row r="171" spans="1:75" ht="18" customHeight="1" x14ac:dyDescent="0.25">
      <c r="A171" s="16"/>
      <c r="B171" s="19"/>
      <c r="C171" s="61" t="str">
        <f t="shared" ref="C171:C178" si="21">IF(D171="","",C170+1)</f>
        <v/>
      </c>
      <c r="D171" s="289"/>
      <c r="E171" s="290"/>
      <c r="F171" s="290"/>
      <c r="G171" s="290"/>
      <c r="H171" s="290"/>
      <c r="I171" s="290"/>
      <c r="J171" s="290"/>
      <c r="K171" s="290"/>
      <c r="L171" s="290"/>
      <c r="M171" s="290"/>
      <c r="N171" s="290"/>
      <c r="O171" s="290"/>
      <c r="P171" s="290"/>
      <c r="Q171" s="291"/>
      <c r="R171" s="292"/>
      <c r="S171" s="41"/>
      <c r="T171" s="61" t="str">
        <f t="shared" si="20"/>
        <v/>
      </c>
      <c r="U171" s="289"/>
      <c r="V171" s="290"/>
      <c r="W171" s="290"/>
      <c r="X171" s="290"/>
      <c r="Y171" s="290"/>
      <c r="Z171" s="290"/>
      <c r="AA171" s="290"/>
      <c r="AB171" s="290"/>
      <c r="AC171" s="290"/>
      <c r="AD171" s="290"/>
      <c r="AE171" s="290"/>
      <c r="AF171" s="290"/>
      <c r="AG171" s="290"/>
      <c r="AH171" s="291"/>
      <c r="AI171" s="292"/>
      <c r="AJ171" s="19"/>
      <c r="AK171" s="16"/>
    </row>
    <row r="172" spans="1:75" ht="18" customHeight="1" x14ac:dyDescent="0.25">
      <c r="A172" s="16"/>
      <c r="B172" s="19"/>
      <c r="C172" s="61" t="str">
        <f t="shared" si="21"/>
        <v/>
      </c>
      <c r="D172" s="289"/>
      <c r="E172" s="290"/>
      <c r="F172" s="290"/>
      <c r="G172" s="290"/>
      <c r="H172" s="290"/>
      <c r="I172" s="290"/>
      <c r="J172" s="290"/>
      <c r="K172" s="290"/>
      <c r="L172" s="290"/>
      <c r="M172" s="290"/>
      <c r="N172" s="290"/>
      <c r="O172" s="290"/>
      <c r="P172" s="290"/>
      <c r="Q172" s="291"/>
      <c r="R172" s="292"/>
      <c r="S172" s="41"/>
      <c r="T172" s="299" t="str">
        <f>Data!AD125</f>
        <v>Financial Members Transferred</v>
      </c>
      <c r="U172" s="300"/>
      <c r="V172" s="300"/>
      <c r="W172" s="300"/>
      <c r="X172" s="300"/>
      <c r="Y172" s="300"/>
      <c r="Z172" s="301"/>
      <c r="AA172" s="301"/>
      <c r="AB172" s="301"/>
      <c r="AC172" s="301"/>
      <c r="AD172" s="301"/>
      <c r="AE172" s="301"/>
      <c r="AF172" s="301"/>
      <c r="AG172" s="301"/>
      <c r="AH172" s="301"/>
      <c r="AI172" s="301"/>
      <c r="AJ172" s="19"/>
      <c r="AK172" s="16"/>
    </row>
    <row r="173" spans="1:75" ht="18" customHeight="1" x14ac:dyDescent="0.25">
      <c r="A173" s="16"/>
      <c r="B173" s="19"/>
      <c r="C173" s="61" t="str">
        <f t="shared" si="21"/>
        <v/>
      </c>
      <c r="D173" s="289"/>
      <c r="E173" s="290"/>
      <c r="F173" s="290"/>
      <c r="G173" s="290"/>
      <c r="H173" s="290"/>
      <c r="I173" s="290"/>
      <c r="J173" s="290"/>
      <c r="K173" s="290"/>
      <c r="L173" s="290"/>
      <c r="M173" s="290"/>
      <c r="N173" s="290"/>
      <c r="O173" s="290"/>
      <c r="P173" s="290"/>
      <c r="Q173" s="291"/>
      <c r="R173" s="292"/>
      <c r="S173" s="41"/>
      <c r="T173" s="60" t="str">
        <f>IF(U173="","",1)</f>
        <v/>
      </c>
      <c r="U173" s="404"/>
      <c r="V173" s="405"/>
      <c r="W173" s="405"/>
      <c r="X173" s="405"/>
      <c r="Y173" s="405"/>
      <c r="Z173" s="405"/>
      <c r="AA173" s="405"/>
      <c r="AB173" s="405"/>
      <c r="AC173" s="405"/>
      <c r="AD173" s="405"/>
      <c r="AE173" s="405"/>
      <c r="AF173" s="405"/>
      <c r="AG173" s="405"/>
      <c r="AH173" s="428"/>
      <c r="AI173" s="429"/>
      <c r="AJ173" s="19"/>
      <c r="AK173" s="16"/>
      <c r="AO173" s="12"/>
    </row>
    <row r="174" spans="1:75" ht="18" customHeight="1" x14ac:dyDescent="0.25">
      <c r="A174" s="16"/>
      <c r="B174" s="19"/>
      <c r="C174" s="61" t="str">
        <f t="shared" si="21"/>
        <v/>
      </c>
      <c r="D174" s="289"/>
      <c r="E174" s="290"/>
      <c r="F174" s="290"/>
      <c r="G174" s="290"/>
      <c r="H174" s="290"/>
      <c r="I174" s="290"/>
      <c r="J174" s="290"/>
      <c r="K174" s="290"/>
      <c r="L174" s="290"/>
      <c r="M174" s="290"/>
      <c r="N174" s="290"/>
      <c r="O174" s="290"/>
      <c r="P174" s="290"/>
      <c r="Q174" s="291"/>
      <c r="R174" s="292"/>
      <c r="S174" s="41"/>
      <c r="T174" s="61" t="str">
        <f>IF(U174="","",T173+1)</f>
        <v/>
      </c>
      <c r="U174" s="289"/>
      <c r="V174" s="290"/>
      <c r="W174" s="290"/>
      <c r="X174" s="290"/>
      <c r="Y174" s="290"/>
      <c r="Z174" s="290"/>
      <c r="AA174" s="290"/>
      <c r="AB174" s="290"/>
      <c r="AC174" s="290"/>
      <c r="AD174" s="290"/>
      <c r="AE174" s="290"/>
      <c r="AF174" s="290"/>
      <c r="AG174" s="290"/>
      <c r="AH174" s="293"/>
      <c r="AI174" s="294"/>
      <c r="AJ174" s="19"/>
      <c r="AK174" s="16"/>
      <c r="AO174" s="12"/>
    </row>
    <row r="175" spans="1:75" ht="18" customHeight="1" x14ac:dyDescent="0.25">
      <c r="A175" s="16"/>
      <c r="B175" s="19"/>
      <c r="C175" s="61" t="str">
        <f t="shared" si="21"/>
        <v/>
      </c>
      <c r="D175" s="289"/>
      <c r="E175" s="290"/>
      <c r="F175" s="290"/>
      <c r="G175" s="290"/>
      <c r="H175" s="290"/>
      <c r="I175" s="290"/>
      <c r="J175" s="290"/>
      <c r="K175" s="290"/>
      <c r="L175" s="290"/>
      <c r="M175" s="290"/>
      <c r="N175" s="290"/>
      <c r="O175" s="290"/>
      <c r="P175" s="290"/>
      <c r="Q175" s="291"/>
      <c r="R175" s="292"/>
      <c r="S175" s="41"/>
      <c r="T175" s="61" t="str">
        <f t="shared" ref="T175:T177" si="22">IF(U175="","",T174+1)</f>
        <v/>
      </c>
      <c r="U175" s="289"/>
      <c r="V175" s="290"/>
      <c r="W175" s="290"/>
      <c r="X175" s="290"/>
      <c r="Y175" s="290"/>
      <c r="Z175" s="290"/>
      <c r="AA175" s="290"/>
      <c r="AB175" s="290"/>
      <c r="AC175" s="290"/>
      <c r="AD175" s="290"/>
      <c r="AE175" s="290"/>
      <c r="AF175" s="290"/>
      <c r="AG175" s="290"/>
      <c r="AH175" s="293"/>
      <c r="AI175" s="294"/>
      <c r="AJ175" s="19"/>
      <c r="AK175" s="16"/>
      <c r="AO175" s="12"/>
    </row>
    <row r="176" spans="1:75" ht="18" customHeight="1" x14ac:dyDescent="0.25">
      <c r="A176" s="16"/>
      <c r="B176" s="19"/>
      <c r="C176" s="61" t="str">
        <f t="shared" si="21"/>
        <v/>
      </c>
      <c r="D176" s="289"/>
      <c r="E176" s="290"/>
      <c r="F176" s="290"/>
      <c r="G176" s="290"/>
      <c r="H176" s="290"/>
      <c r="I176" s="290"/>
      <c r="J176" s="290"/>
      <c r="K176" s="290"/>
      <c r="L176" s="290"/>
      <c r="M176" s="290"/>
      <c r="N176" s="290"/>
      <c r="O176" s="290"/>
      <c r="P176" s="290"/>
      <c r="Q176" s="291"/>
      <c r="R176" s="292"/>
      <c r="S176" s="41"/>
      <c r="T176" s="61" t="str">
        <f t="shared" si="22"/>
        <v/>
      </c>
      <c r="U176" s="289"/>
      <c r="V176" s="290"/>
      <c r="W176" s="290"/>
      <c r="X176" s="290"/>
      <c r="Y176" s="290"/>
      <c r="Z176" s="290"/>
      <c r="AA176" s="290"/>
      <c r="AB176" s="290"/>
      <c r="AC176" s="290"/>
      <c r="AD176" s="290"/>
      <c r="AE176" s="290"/>
      <c r="AF176" s="290"/>
      <c r="AG176" s="290"/>
      <c r="AH176" s="293"/>
      <c r="AI176" s="294"/>
      <c r="AJ176" s="19"/>
      <c r="AK176" s="16"/>
      <c r="AO176" s="12"/>
    </row>
    <row r="177" spans="1:75" ht="18" customHeight="1" x14ac:dyDescent="0.25">
      <c r="A177" s="16"/>
      <c r="B177" s="19"/>
      <c r="C177" s="61" t="str">
        <f t="shared" si="21"/>
        <v/>
      </c>
      <c r="D177" s="289"/>
      <c r="E177" s="290"/>
      <c r="F177" s="290"/>
      <c r="G177" s="290"/>
      <c r="H177" s="290"/>
      <c r="I177" s="290"/>
      <c r="J177" s="290"/>
      <c r="K177" s="290"/>
      <c r="L177" s="290"/>
      <c r="M177" s="290"/>
      <c r="N177" s="290"/>
      <c r="O177" s="290"/>
      <c r="P177" s="290"/>
      <c r="Q177" s="291"/>
      <c r="R177" s="292"/>
      <c r="S177" s="41"/>
      <c r="T177" s="61" t="str">
        <f t="shared" si="22"/>
        <v/>
      </c>
      <c r="U177" s="289"/>
      <c r="V177" s="290"/>
      <c r="W177" s="290"/>
      <c r="X177" s="290"/>
      <c r="Y177" s="290"/>
      <c r="Z177" s="290"/>
      <c r="AA177" s="290"/>
      <c r="AB177" s="290"/>
      <c r="AC177" s="290"/>
      <c r="AD177" s="290"/>
      <c r="AE177" s="290"/>
      <c r="AF177" s="290"/>
      <c r="AG177" s="290"/>
      <c r="AH177" s="293"/>
      <c r="AI177" s="294"/>
      <c r="AJ177" s="19"/>
      <c r="AK177" s="16"/>
    </row>
    <row r="178" spans="1:75" ht="18" customHeight="1" x14ac:dyDescent="0.25">
      <c r="A178" s="16"/>
      <c r="B178" s="19"/>
      <c r="C178" s="61" t="str">
        <f t="shared" si="21"/>
        <v/>
      </c>
      <c r="D178" s="289"/>
      <c r="E178" s="290"/>
      <c r="F178" s="290"/>
      <c r="G178" s="290"/>
      <c r="H178" s="290"/>
      <c r="I178" s="290"/>
      <c r="J178" s="290"/>
      <c r="K178" s="290"/>
      <c r="L178" s="290"/>
      <c r="M178" s="290"/>
      <c r="N178" s="290"/>
      <c r="O178" s="290"/>
      <c r="P178" s="290"/>
      <c r="Q178" s="291"/>
      <c r="R178" s="292"/>
      <c r="S178" s="41"/>
      <c r="T178" s="299" t="str">
        <f>Data!AD136</f>
        <v>Restricted Members WEM</v>
      </c>
      <c r="U178" s="300"/>
      <c r="V178" s="300"/>
      <c r="W178" s="300"/>
      <c r="X178" s="300"/>
      <c r="Y178" s="300"/>
      <c r="Z178" s="301"/>
      <c r="AA178" s="301"/>
      <c r="AB178" s="301"/>
      <c r="AC178" s="301"/>
      <c r="AD178" s="301"/>
      <c r="AE178" s="301"/>
      <c r="AF178" s="301"/>
      <c r="AG178" s="301"/>
      <c r="AH178" s="301"/>
      <c r="AI178" s="301"/>
      <c r="AJ178" s="19"/>
      <c r="AK178" s="16"/>
    </row>
    <row r="179" spans="1:75" ht="18" customHeight="1" x14ac:dyDescent="0.25">
      <c r="A179" s="16"/>
      <c r="B179" s="19"/>
      <c r="C179" s="299" t="str">
        <f>Data!AD52</f>
        <v>Life Members</v>
      </c>
      <c r="D179" s="300"/>
      <c r="E179" s="300"/>
      <c r="F179" s="300"/>
      <c r="G179" s="300"/>
      <c r="H179" s="300"/>
      <c r="I179" s="301"/>
      <c r="J179" s="301"/>
      <c r="K179" s="301"/>
      <c r="L179" s="301"/>
      <c r="M179" s="301"/>
      <c r="N179" s="301"/>
      <c r="O179" s="301"/>
      <c r="P179" s="301"/>
      <c r="Q179" s="301"/>
      <c r="R179" s="301"/>
      <c r="S179" s="41"/>
      <c r="T179" s="60" t="str">
        <f>IF(U179="","",1)</f>
        <v/>
      </c>
      <c r="U179" s="404"/>
      <c r="V179" s="405"/>
      <c r="W179" s="405"/>
      <c r="X179" s="405"/>
      <c r="Y179" s="405"/>
      <c r="Z179" s="405"/>
      <c r="AA179" s="405"/>
      <c r="AB179" s="405"/>
      <c r="AC179" s="405"/>
      <c r="AD179" s="405"/>
      <c r="AE179" s="405"/>
      <c r="AF179" s="405"/>
      <c r="AG179" s="405"/>
      <c r="AH179" s="348"/>
      <c r="AI179" s="349"/>
      <c r="AJ179" s="19"/>
      <c r="AK179" s="16"/>
    </row>
    <row r="180" spans="1:75" ht="18" customHeight="1" x14ac:dyDescent="0.25">
      <c r="A180" s="16"/>
      <c r="B180" s="19"/>
      <c r="C180" s="61" t="str">
        <f>IF(D180="","",1)</f>
        <v/>
      </c>
      <c r="D180" s="289"/>
      <c r="E180" s="290"/>
      <c r="F180" s="290"/>
      <c r="G180" s="290"/>
      <c r="H180" s="290"/>
      <c r="I180" s="290"/>
      <c r="J180" s="290"/>
      <c r="K180" s="290"/>
      <c r="L180" s="290"/>
      <c r="M180" s="290"/>
      <c r="N180" s="290"/>
      <c r="O180" s="290"/>
      <c r="P180" s="290"/>
      <c r="Q180" s="293"/>
      <c r="R180" s="294"/>
      <c r="S180" s="41"/>
      <c r="T180" s="61" t="str">
        <f>IF(U180="","",T179+1)</f>
        <v/>
      </c>
      <c r="U180" s="289"/>
      <c r="V180" s="290"/>
      <c r="W180" s="290"/>
      <c r="X180" s="290"/>
      <c r="Y180" s="290"/>
      <c r="Z180" s="290"/>
      <c r="AA180" s="290"/>
      <c r="AB180" s="290"/>
      <c r="AC180" s="290"/>
      <c r="AD180" s="290"/>
      <c r="AE180" s="290"/>
      <c r="AF180" s="290"/>
      <c r="AG180" s="290"/>
      <c r="AH180" s="291"/>
      <c r="AI180" s="292"/>
      <c r="AJ180" s="19"/>
      <c r="AK180" s="16"/>
      <c r="AP180" s="12"/>
      <c r="BV180" s="12"/>
      <c r="BW180" s="12"/>
    </row>
    <row r="181" spans="1:75" ht="18" customHeight="1" x14ac:dyDescent="0.25">
      <c r="A181" s="16"/>
      <c r="B181" s="19"/>
      <c r="C181" s="61" t="str">
        <f>IF(D181="","",C180+1)</f>
        <v/>
      </c>
      <c r="D181" s="289"/>
      <c r="E181" s="290"/>
      <c r="F181" s="290"/>
      <c r="G181" s="290"/>
      <c r="H181" s="290"/>
      <c r="I181" s="290"/>
      <c r="J181" s="290"/>
      <c r="K181" s="290"/>
      <c r="L181" s="290"/>
      <c r="M181" s="290"/>
      <c r="N181" s="290"/>
      <c r="O181" s="290"/>
      <c r="P181" s="290"/>
      <c r="Q181" s="293"/>
      <c r="R181" s="294"/>
      <c r="S181" s="41"/>
      <c r="T181" s="61" t="str">
        <f>IF(U181="","",T180+1)</f>
        <v/>
      </c>
      <c r="U181" s="289"/>
      <c r="V181" s="290"/>
      <c r="W181" s="290"/>
      <c r="X181" s="290"/>
      <c r="Y181" s="290"/>
      <c r="Z181" s="290"/>
      <c r="AA181" s="290"/>
      <c r="AB181" s="290"/>
      <c r="AC181" s="290"/>
      <c r="AD181" s="290"/>
      <c r="AE181" s="290"/>
      <c r="AF181" s="290"/>
      <c r="AG181" s="290"/>
      <c r="AH181" s="291"/>
      <c r="AI181" s="292"/>
      <c r="AJ181" s="19"/>
      <c r="AK181" s="16"/>
      <c r="AP181" s="12"/>
      <c r="BV181" s="12"/>
      <c r="BW181" s="12"/>
    </row>
    <row r="182" spans="1:75" ht="18" customHeight="1" x14ac:dyDescent="0.25">
      <c r="A182" s="16"/>
      <c r="B182" s="19"/>
      <c r="C182" s="61" t="str">
        <f t="shared" ref="C182:C184" si="23">IF(D182="","",C181+1)</f>
        <v/>
      </c>
      <c r="D182" s="289"/>
      <c r="E182" s="290"/>
      <c r="F182" s="290"/>
      <c r="G182" s="290"/>
      <c r="H182" s="290"/>
      <c r="I182" s="290"/>
      <c r="J182" s="290"/>
      <c r="K182" s="290"/>
      <c r="L182" s="290"/>
      <c r="M182" s="290"/>
      <c r="N182" s="290"/>
      <c r="O182" s="290"/>
      <c r="P182" s="290"/>
      <c r="Q182" s="293"/>
      <c r="R182" s="294"/>
      <c r="S182" s="41"/>
      <c r="T182" s="61" t="str">
        <f t="shared" ref="T182:T183" si="24">IF(U182="","",T181+1)</f>
        <v/>
      </c>
      <c r="U182" s="289"/>
      <c r="V182" s="290"/>
      <c r="W182" s="290"/>
      <c r="X182" s="290"/>
      <c r="Y182" s="290"/>
      <c r="Z182" s="290"/>
      <c r="AA182" s="290"/>
      <c r="AB182" s="290"/>
      <c r="AC182" s="290"/>
      <c r="AD182" s="290"/>
      <c r="AE182" s="290"/>
      <c r="AF182" s="290"/>
      <c r="AG182" s="290"/>
      <c r="AH182" s="291"/>
      <c r="AI182" s="292"/>
      <c r="AJ182" s="19"/>
      <c r="AK182" s="16"/>
      <c r="AP182" s="12"/>
      <c r="BV182" s="12"/>
      <c r="BW182" s="12"/>
    </row>
    <row r="183" spans="1:75" ht="18" customHeight="1" x14ac:dyDescent="0.25">
      <c r="A183" s="16"/>
      <c r="B183" s="19"/>
      <c r="C183" s="61" t="str">
        <f t="shared" si="23"/>
        <v/>
      </c>
      <c r="D183" s="289"/>
      <c r="E183" s="290"/>
      <c r="F183" s="290"/>
      <c r="G183" s="290"/>
      <c r="H183" s="290"/>
      <c r="I183" s="290"/>
      <c r="J183" s="290"/>
      <c r="K183" s="290"/>
      <c r="L183" s="290"/>
      <c r="M183" s="290"/>
      <c r="N183" s="290"/>
      <c r="O183" s="290"/>
      <c r="P183" s="290"/>
      <c r="Q183" s="293"/>
      <c r="R183" s="294"/>
      <c r="S183" s="41"/>
      <c r="T183" s="61" t="str">
        <f t="shared" si="24"/>
        <v/>
      </c>
      <c r="U183" s="310"/>
      <c r="V183" s="311"/>
      <c r="W183" s="311"/>
      <c r="X183" s="311"/>
      <c r="Y183" s="311"/>
      <c r="Z183" s="311"/>
      <c r="AA183" s="311"/>
      <c r="AB183" s="311"/>
      <c r="AC183" s="311"/>
      <c r="AD183" s="311"/>
      <c r="AE183" s="311"/>
      <c r="AF183" s="311"/>
      <c r="AG183" s="311"/>
      <c r="AH183" s="437"/>
      <c r="AI183" s="438"/>
      <c r="AJ183" s="19"/>
      <c r="AK183" s="16"/>
      <c r="AP183" s="12"/>
      <c r="BV183" s="12"/>
      <c r="BW183" s="12"/>
    </row>
    <row r="184" spans="1:75" ht="18" customHeight="1" x14ac:dyDescent="0.25">
      <c r="A184" s="16"/>
      <c r="B184" s="19"/>
      <c r="C184" s="61" t="str">
        <f t="shared" si="23"/>
        <v/>
      </c>
      <c r="D184" s="289"/>
      <c r="E184" s="290"/>
      <c r="F184" s="290"/>
      <c r="G184" s="290"/>
      <c r="H184" s="290"/>
      <c r="I184" s="290"/>
      <c r="J184" s="290"/>
      <c r="K184" s="290"/>
      <c r="L184" s="290"/>
      <c r="M184" s="290"/>
      <c r="N184" s="290"/>
      <c r="O184" s="290"/>
      <c r="P184" s="290"/>
      <c r="Q184" s="293"/>
      <c r="R184" s="294"/>
      <c r="S184" s="41"/>
      <c r="T184" s="299" t="str">
        <f>Data!AD150</f>
        <v>Overseas Members</v>
      </c>
      <c r="U184" s="300"/>
      <c r="V184" s="300"/>
      <c r="W184" s="300"/>
      <c r="X184" s="300"/>
      <c r="Y184" s="300"/>
      <c r="Z184" s="301"/>
      <c r="AA184" s="301"/>
      <c r="AB184" s="301"/>
      <c r="AC184" s="301"/>
      <c r="AD184" s="301"/>
      <c r="AE184" s="301"/>
      <c r="AF184" s="301"/>
      <c r="AG184" s="301"/>
      <c r="AH184" s="301"/>
      <c r="AI184" s="301"/>
      <c r="AJ184" s="19"/>
      <c r="AK184" s="16"/>
    </row>
    <row r="185" spans="1:75" ht="18" customHeight="1" x14ac:dyDescent="0.25">
      <c r="A185" s="16"/>
      <c r="B185" s="19"/>
      <c r="C185" s="299" t="str">
        <f>Data!AD64</f>
        <v>Deaths Reported</v>
      </c>
      <c r="D185" s="300"/>
      <c r="E185" s="300"/>
      <c r="F185" s="300"/>
      <c r="G185" s="300"/>
      <c r="H185" s="300"/>
      <c r="I185" s="301"/>
      <c r="J185" s="301"/>
      <c r="K185" s="301"/>
      <c r="L185" s="301"/>
      <c r="M185" s="301"/>
      <c r="N185" s="301"/>
      <c r="O185" s="301"/>
      <c r="P185" s="301"/>
      <c r="Q185" s="301"/>
      <c r="R185" s="301"/>
      <c r="S185" s="41"/>
      <c r="T185" s="60" t="str">
        <f>IF(U185="","",1)</f>
        <v/>
      </c>
      <c r="U185" s="404"/>
      <c r="V185" s="405"/>
      <c r="W185" s="405"/>
      <c r="X185" s="405"/>
      <c r="Y185" s="405"/>
      <c r="Z185" s="405"/>
      <c r="AA185" s="405"/>
      <c r="AB185" s="405"/>
      <c r="AC185" s="405"/>
      <c r="AD185" s="405"/>
      <c r="AE185" s="405"/>
      <c r="AF185" s="405"/>
      <c r="AG185" s="405"/>
      <c r="AH185" s="348"/>
      <c r="AI185" s="349"/>
      <c r="AJ185" s="19"/>
      <c r="AK185" s="16"/>
    </row>
    <row r="186" spans="1:75" ht="18" customHeight="1" x14ac:dyDescent="0.25">
      <c r="A186" s="16"/>
      <c r="B186" s="19"/>
      <c r="C186" s="61" t="str">
        <f>IF(D186="","",1)</f>
        <v/>
      </c>
      <c r="D186" s="289"/>
      <c r="E186" s="290"/>
      <c r="F186" s="290"/>
      <c r="G186" s="290"/>
      <c r="H186" s="290"/>
      <c r="I186" s="290"/>
      <c r="J186" s="290"/>
      <c r="K186" s="290"/>
      <c r="L186" s="290"/>
      <c r="M186" s="290"/>
      <c r="N186" s="290"/>
      <c r="O186" s="290"/>
      <c r="P186" s="290"/>
      <c r="Q186" s="291"/>
      <c r="R186" s="292"/>
      <c r="S186" s="41"/>
      <c r="T186" s="61" t="str">
        <f>IF(U186="","",T185+1)</f>
        <v/>
      </c>
      <c r="U186" s="289"/>
      <c r="V186" s="290"/>
      <c r="W186" s="290"/>
      <c r="X186" s="290"/>
      <c r="Y186" s="290"/>
      <c r="Z186" s="290"/>
      <c r="AA186" s="290"/>
      <c r="AB186" s="290"/>
      <c r="AC186" s="290"/>
      <c r="AD186" s="290"/>
      <c r="AE186" s="290"/>
      <c r="AF186" s="290"/>
      <c r="AG186" s="290"/>
      <c r="AH186" s="291"/>
      <c r="AI186" s="292"/>
      <c r="AJ186" s="19"/>
      <c r="AK186" s="16"/>
    </row>
    <row r="187" spans="1:75" ht="18" customHeight="1" x14ac:dyDescent="0.25">
      <c r="A187" s="16"/>
      <c r="B187" s="19"/>
      <c r="C187" s="61" t="str">
        <f>IF(D187="","",C186+1)</f>
        <v/>
      </c>
      <c r="D187" s="289"/>
      <c r="E187" s="290"/>
      <c r="F187" s="290"/>
      <c r="G187" s="290"/>
      <c r="H187" s="290"/>
      <c r="I187" s="290"/>
      <c r="J187" s="290"/>
      <c r="K187" s="290"/>
      <c r="L187" s="290"/>
      <c r="M187" s="290"/>
      <c r="N187" s="290"/>
      <c r="O187" s="290"/>
      <c r="P187" s="290"/>
      <c r="Q187" s="291"/>
      <c r="R187" s="292"/>
      <c r="S187" s="41"/>
      <c r="T187" s="61" t="str">
        <f t="shared" ref="T187:T189" si="25">IF(U187="","",T186+1)</f>
        <v/>
      </c>
      <c r="U187" s="289"/>
      <c r="V187" s="290"/>
      <c r="W187" s="290"/>
      <c r="X187" s="290"/>
      <c r="Y187" s="290"/>
      <c r="Z187" s="290"/>
      <c r="AA187" s="290"/>
      <c r="AB187" s="290"/>
      <c r="AC187" s="290"/>
      <c r="AD187" s="290"/>
      <c r="AE187" s="290"/>
      <c r="AF187" s="290"/>
      <c r="AG187" s="290"/>
      <c r="AH187" s="291"/>
      <c r="AI187" s="292"/>
      <c r="AJ187" s="19"/>
      <c r="AK187" s="16"/>
    </row>
    <row r="188" spans="1:75" ht="18" customHeight="1" x14ac:dyDescent="0.25">
      <c r="A188" s="16"/>
      <c r="B188" s="19"/>
      <c r="C188" s="61" t="str">
        <f>IF(D188="","",C187+1)</f>
        <v/>
      </c>
      <c r="D188" s="289"/>
      <c r="E188" s="290"/>
      <c r="F188" s="290"/>
      <c r="G188" s="290"/>
      <c r="H188" s="290"/>
      <c r="I188" s="290"/>
      <c r="J188" s="290"/>
      <c r="K188" s="290"/>
      <c r="L188" s="290"/>
      <c r="M188" s="290"/>
      <c r="N188" s="290"/>
      <c r="O188" s="290"/>
      <c r="P188" s="290"/>
      <c r="Q188" s="291"/>
      <c r="R188" s="292"/>
      <c r="S188" s="41"/>
      <c r="T188" s="61" t="str">
        <f t="shared" si="25"/>
        <v/>
      </c>
      <c r="U188" s="289"/>
      <c r="V188" s="290"/>
      <c r="W188" s="290"/>
      <c r="X188" s="290"/>
      <c r="Y188" s="290"/>
      <c r="Z188" s="290"/>
      <c r="AA188" s="290"/>
      <c r="AB188" s="290"/>
      <c r="AC188" s="290"/>
      <c r="AD188" s="290"/>
      <c r="AE188" s="290"/>
      <c r="AF188" s="290"/>
      <c r="AG188" s="290"/>
      <c r="AH188" s="291"/>
      <c r="AI188" s="292"/>
      <c r="AJ188" s="19"/>
      <c r="AK188" s="16"/>
    </row>
    <row r="189" spans="1:75" ht="18" customHeight="1" x14ac:dyDescent="0.25">
      <c r="A189" s="16"/>
      <c r="B189" s="19"/>
      <c r="C189" s="62" t="str">
        <f>IF(D189="","",C188+1)</f>
        <v/>
      </c>
      <c r="D189" s="310"/>
      <c r="E189" s="311"/>
      <c r="F189" s="311"/>
      <c r="G189" s="311"/>
      <c r="H189" s="311"/>
      <c r="I189" s="311"/>
      <c r="J189" s="311"/>
      <c r="K189" s="311"/>
      <c r="L189" s="311"/>
      <c r="M189" s="311"/>
      <c r="N189" s="311"/>
      <c r="O189" s="311"/>
      <c r="P189" s="311"/>
      <c r="Q189" s="312"/>
      <c r="R189" s="313"/>
      <c r="S189" s="43"/>
      <c r="T189" s="62" t="str">
        <f t="shared" si="25"/>
        <v/>
      </c>
      <c r="U189" s="439"/>
      <c r="V189" s="440"/>
      <c r="W189" s="440"/>
      <c r="X189" s="440"/>
      <c r="Y189" s="440"/>
      <c r="Z189" s="440"/>
      <c r="AA189" s="440"/>
      <c r="AB189" s="440"/>
      <c r="AC189" s="440"/>
      <c r="AD189" s="440"/>
      <c r="AE189" s="440"/>
      <c r="AF189" s="440"/>
      <c r="AG189" s="441"/>
      <c r="AH189" s="312"/>
      <c r="AI189" s="313"/>
      <c r="AJ189" s="19"/>
      <c r="AK189" s="16"/>
    </row>
    <row r="190" spans="1:75" ht="17.25" customHeight="1" x14ac:dyDescent="0.25">
      <c r="A190" s="16"/>
      <c r="B190" s="19"/>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19"/>
      <c r="AK190" s="16"/>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row>
    <row r="191" spans="1:75" ht="17.25" customHeight="1" x14ac:dyDescent="0.2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row>
    <row r="192" spans="1:75" ht="17.25" customHeight="1" x14ac:dyDescent="0.25"/>
    <row r="193" ht="17.25" customHeight="1" x14ac:dyDescent="0.25"/>
    <row r="194" ht="17.25" customHeight="1" x14ac:dyDescent="0.25"/>
    <row r="195" ht="17.25" customHeight="1" x14ac:dyDescent="0.25"/>
    <row r="196" ht="17.25" customHeight="1" x14ac:dyDescent="0.25"/>
    <row r="197" ht="17.25" customHeight="1" x14ac:dyDescent="0.25"/>
    <row r="198" ht="17.25" customHeight="1" x14ac:dyDescent="0.25"/>
    <row r="199" ht="17.25" customHeight="1" x14ac:dyDescent="0.25"/>
    <row r="200" ht="17.25" customHeight="1" x14ac:dyDescent="0.25"/>
    <row r="201" ht="17.25" customHeight="1" x14ac:dyDescent="0.25"/>
    <row r="202" ht="17.25" customHeight="1" x14ac:dyDescent="0.25"/>
    <row r="203" ht="17.25" customHeight="1" x14ac:dyDescent="0.25"/>
    <row r="204" ht="17.25" customHeight="1" x14ac:dyDescent="0.25"/>
    <row r="205" ht="17.25" customHeight="1" x14ac:dyDescent="0.25"/>
    <row r="206" ht="17.25" customHeight="1" x14ac:dyDescent="0.25"/>
    <row r="207" ht="17.25" customHeight="1" x14ac:dyDescent="0.25"/>
    <row r="208" ht="17.25" customHeight="1" x14ac:dyDescent="0.25"/>
    <row r="210" spans="41:75" ht="21" x14ac:dyDescent="0.25">
      <c r="AO210" s="11"/>
    </row>
    <row r="212" spans="41:75" ht="16.5" customHeight="1" x14ac:dyDescent="0.25"/>
    <row r="213" spans="41:75" ht="16.5" customHeight="1" x14ac:dyDescent="0.25"/>
    <row r="214" spans="41:75" ht="16.5" customHeight="1" x14ac:dyDescent="0.25"/>
    <row r="215" spans="41:75" ht="16.5" customHeight="1" x14ac:dyDescent="0.25"/>
    <row r="217" spans="41:75" ht="21" x14ac:dyDescent="0.25">
      <c r="AP217" s="11"/>
      <c r="BV217" s="11"/>
      <c r="BW217" s="11"/>
    </row>
    <row r="220" spans="41:75" ht="15.75" customHeight="1" x14ac:dyDescent="0.25"/>
    <row r="223" spans="41:75" ht="15.75" customHeight="1" x14ac:dyDescent="0.25"/>
    <row r="224" spans="41:75" ht="15.75" customHeight="1" x14ac:dyDescent="0.25"/>
    <row r="225" ht="15.75" customHeight="1" x14ac:dyDescent="0.25"/>
    <row r="226" ht="15.75" customHeight="1" x14ac:dyDescent="0.25"/>
    <row r="229" ht="15.75" customHeight="1" x14ac:dyDescent="0.25"/>
    <row r="230" ht="15.75" customHeight="1" x14ac:dyDescent="0.25"/>
    <row r="231" ht="15.75" customHeight="1" x14ac:dyDescent="0.25"/>
    <row r="234" ht="15.75" customHeight="1" x14ac:dyDescent="0.25"/>
    <row r="235" ht="15.75" customHeight="1" x14ac:dyDescent="0.25"/>
  </sheetData>
  <sheetProtection sheet="1" objects="1" scenarios="1" selectLockedCells="1"/>
  <sortState xmlns:xlrd2="http://schemas.microsoft.com/office/spreadsheetml/2017/richdata2" ref="U84:AG86">
    <sortCondition ref="U84:U86"/>
  </sortState>
  <mergeCells count="601">
    <mergeCell ref="BR121:BT121"/>
    <mergeCell ref="AQ121:AS121"/>
    <mergeCell ref="AT121:AV121"/>
    <mergeCell ref="AW121:AY121"/>
    <mergeCell ref="AZ121:BB121"/>
    <mergeCell ref="BC121:BE121"/>
    <mergeCell ref="BF121:BH121"/>
    <mergeCell ref="BI121:BK121"/>
    <mergeCell ref="BL121:BN121"/>
    <mergeCell ref="BO121:BQ121"/>
    <mergeCell ref="BF119:BH119"/>
    <mergeCell ref="BI119:BK119"/>
    <mergeCell ref="BL119:BN119"/>
    <mergeCell ref="BO119:BQ119"/>
    <mergeCell ref="BR119:BT119"/>
    <mergeCell ref="AQ120:AS120"/>
    <mergeCell ref="AT120:AV120"/>
    <mergeCell ref="AW120:AY120"/>
    <mergeCell ref="AZ120:BB120"/>
    <mergeCell ref="BC120:BE120"/>
    <mergeCell ref="BF120:BH120"/>
    <mergeCell ref="BI120:BK120"/>
    <mergeCell ref="BL120:BN120"/>
    <mergeCell ref="BO120:BQ120"/>
    <mergeCell ref="BR120:BT120"/>
    <mergeCell ref="AG9:AI9"/>
    <mergeCell ref="C136:F136"/>
    <mergeCell ref="G136:O136"/>
    <mergeCell ref="U136:AA136"/>
    <mergeCell ref="AH90:AI90"/>
    <mergeCell ref="U91:AG91"/>
    <mergeCell ref="AH91:AI91"/>
    <mergeCell ref="U92:AG92"/>
    <mergeCell ref="AH92:AI92"/>
    <mergeCell ref="U93:AG93"/>
    <mergeCell ref="AH93:AI93"/>
    <mergeCell ref="U94:AG94"/>
    <mergeCell ref="U66:AG66"/>
    <mergeCell ref="AH86:AI86"/>
    <mergeCell ref="U87:AG87"/>
    <mergeCell ref="AH87:AI87"/>
    <mergeCell ref="U88:AG88"/>
    <mergeCell ref="AH88:AI88"/>
    <mergeCell ref="U84:AG84"/>
    <mergeCell ref="U90:AG90"/>
    <mergeCell ref="AH60:AI60"/>
    <mergeCell ref="U61:AG61"/>
    <mergeCell ref="AH61:AI61"/>
    <mergeCell ref="U62:AG62"/>
    <mergeCell ref="D188:P188"/>
    <mergeCell ref="Q188:R188"/>
    <mergeCell ref="U188:AG188"/>
    <mergeCell ref="AH188:AI188"/>
    <mergeCell ref="D189:P189"/>
    <mergeCell ref="Q189:R189"/>
    <mergeCell ref="U189:AG189"/>
    <mergeCell ref="AH189:AI189"/>
    <mergeCell ref="U185:AG185"/>
    <mergeCell ref="AH185:AI185"/>
    <mergeCell ref="D186:P186"/>
    <mergeCell ref="Q186:R186"/>
    <mergeCell ref="U186:AG186"/>
    <mergeCell ref="AH186:AI186"/>
    <mergeCell ref="D187:P187"/>
    <mergeCell ref="Q187:R187"/>
    <mergeCell ref="U187:AG187"/>
    <mergeCell ref="AH187:AI187"/>
    <mergeCell ref="C185:R185"/>
    <mergeCell ref="D182:P182"/>
    <mergeCell ref="Q182:R182"/>
    <mergeCell ref="U182:AG182"/>
    <mergeCell ref="AH182:AI182"/>
    <mergeCell ref="D183:P183"/>
    <mergeCell ref="Q183:R183"/>
    <mergeCell ref="U183:AG183"/>
    <mergeCell ref="AH183:AI183"/>
    <mergeCell ref="D184:P184"/>
    <mergeCell ref="Q184:R184"/>
    <mergeCell ref="T184:AI184"/>
    <mergeCell ref="U179:AG179"/>
    <mergeCell ref="AH179:AI179"/>
    <mergeCell ref="D180:P180"/>
    <mergeCell ref="Q180:R180"/>
    <mergeCell ref="U180:AG180"/>
    <mergeCell ref="AH180:AI180"/>
    <mergeCell ref="D181:P181"/>
    <mergeCell ref="Q181:R181"/>
    <mergeCell ref="U181:AG181"/>
    <mergeCell ref="AH181:AI181"/>
    <mergeCell ref="D176:P176"/>
    <mergeCell ref="Q176:R176"/>
    <mergeCell ref="U176:AG176"/>
    <mergeCell ref="AH176:AI176"/>
    <mergeCell ref="D177:P177"/>
    <mergeCell ref="Q177:R177"/>
    <mergeCell ref="U177:AG177"/>
    <mergeCell ref="AH177:AI177"/>
    <mergeCell ref="D178:P178"/>
    <mergeCell ref="Q178:R178"/>
    <mergeCell ref="D173:P173"/>
    <mergeCell ref="Q173:R173"/>
    <mergeCell ref="U173:AG173"/>
    <mergeCell ref="AH173:AI173"/>
    <mergeCell ref="D174:P174"/>
    <mergeCell ref="Q174:R174"/>
    <mergeCell ref="U174:AG174"/>
    <mergeCell ref="AH174:AI174"/>
    <mergeCell ref="D175:P175"/>
    <mergeCell ref="Q175:R175"/>
    <mergeCell ref="U175:AG175"/>
    <mergeCell ref="AH175:AI175"/>
    <mergeCell ref="D170:P170"/>
    <mergeCell ref="Q170:R170"/>
    <mergeCell ref="U170:AG170"/>
    <mergeCell ref="AH170:AI170"/>
    <mergeCell ref="D171:P171"/>
    <mergeCell ref="Q171:R171"/>
    <mergeCell ref="U171:AG171"/>
    <mergeCell ref="AH171:AI171"/>
    <mergeCell ref="D172:P172"/>
    <mergeCell ref="Q172:R172"/>
    <mergeCell ref="D166:P166"/>
    <mergeCell ref="Q166:R166"/>
    <mergeCell ref="D167:P167"/>
    <mergeCell ref="Q167:R167"/>
    <mergeCell ref="U167:AG167"/>
    <mergeCell ref="AH167:AI167"/>
    <mergeCell ref="U168:AG168"/>
    <mergeCell ref="AH168:AI168"/>
    <mergeCell ref="D169:P169"/>
    <mergeCell ref="Q169:R169"/>
    <mergeCell ref="U169:AG169"/>
    <mergeCell ref="AH169:AI169"/>
    <mergeCell ref="D163:P163"/>
    <mergeCell ref="Q163:R163"/>
    <mergeCell ref="U163:AG163"/>
    <mergeCell ref="AH163:AI163"/>
    <mergeCell ref="D164:P164"/>
    <mergeCell ref="Q164:R164"/>
    <mergeCell ref="U164:AG164"/>
    <mergeCell ref="AH164:AI164"/>
    <mergeCell ref="D165:P165"/>
    <mergeCell ref="Q165:R165"/>
    <mergeCell ref="U165:AG165"/>
    <mergeCell ref="AH165:AI165"/>
    <mergeCell ref="D160:P160"/>
    <mergeCell ref="Q160:R160"/>
    <mergeCell ref="D161:P161"/>
    <mergeCell ref="Q161:R161"/>
    <mergeCell ref="U161:AG161"/>
    <mergeCell ref="AH161:AI161"/>
    <mergeCell ref="D162:P162"/>
    <mergeCell ref="Q162:R162"/>
    <mergeCell ref="U162:AG162"/>
    <mergeCell ref="AH162:AI162"/>
    <mergeCell ref="D157:P157"/>
    <mergeCell ref="Q157:R157"/>
    <mergeCell ref="U157:AG157"/>
    <mergeCell ref="AH157:AI157"/>
    <mergeCell ref="D158:P158"/>
    <mergeCell ref="Q158:R158"/>
    <mergeCell ref="U158:AG158"/>
    <mergeCell ref="AH158:AI158"/>
    <mergeCell ref="D159:P159"/>
    <mergeCell ref="Q159:R159"/>
    <mergeCell ref="U159:AG159"/>
    <mergeCell ref="AH159:AI159"/>
    <mergeCell ref="D154:P154"/>
    <mergeCell ref="Q154:R154"/>
    <mergeCell ref="D155:P155"/>
    <mergeCell ref="Q155:R155"/>
    <mergeCell ref="U155:AG155"/>
    <mergeCell ref="AH155:AI155"/>
    <mergeCell ref="D156:P156"/>
    <mergeCell ref="Q156:R156"/>
    <mergeCell ref="U156:AG156"/>
    <mergeCell ref="AH156:AI156"/>
    <mergeCell ref="D152:P152"/>
    <mergeCell ref="Q152:R152"/>
    <mergeCell ref="U152:AG152"/>
    <mergeCell ref="AH152:AI152"/>
    <mergeCell ref="D153:P153"/>
    <mergeCell ref="Q153:R153"/>
    <mergeCell ref="U153:AG153"/>
    <mergeCell ref="AH153:AI153"/>
    <mergeCell ref="AH94:AI94"/>
    <mergeCell ref="Q151:R151"/>
    <mergeCell ref="U151:AG151"/>
    <mergeCell ref="AH151:AI151"/>
    <mergeCell ref="U150:AG150"/>
    <mergeCell ref="AH150:AI150"/>
    <mergeCell ref="D151:P151"/>
    <mergeCell ref="C144:AF144"/>
    <mergeCell ref="C145:AA145"/>
    <mergeCell ref="AB145:AC145"/>
    <mergeCell ref="C147:R147"/>
    <mergeCell ref="U130:AC130"/>
    <mergeCell ref="U131:AC131"/>
    <mergeCell ref="P131:T131"/>
    <mergeCell ref="C133:G133"/>
    <mergeCell ref="H133:K133"/>
    <mergeCell ref="AH62:AI62"/>
    <mergeCell ref="U63:AG63"/>
    <mergeCell ref="AH63:AI63"/>
    <mergeCell ref="U64:AG64"/>
    <mergeCell ref="AH64:AI64"/>
    <mergeCell ref="U60:AG60"/>
    <mergeCell ref="AH66:AI66"/>
    <mergeCell ref="U67:AG67"/>
    <mergeCell ref="AH67:AI67"/>
    <mergeCell ref="U68:AG68"/>
    <mergeCell ref="AH68:AI68"/>
    <mergeCell ref="U69:AG69"/>
    <mergeCell ref="D87:P87"/>
    <mergeCell ref="Q87:R87"/>
    <mergeCell ref="D88:P88"/>
    <mergeCell ref="Q88:R88"/>
    <mergeCell ref="C84:R84"/>
    <mergeCell ref="D89:P89"/>
    <mergeCell ref="Q89:R89"/>
    <mergeCell ref="AH76:AI76"/>
    <mergeCell ref="U72:AG72"/>
    <mergeCell ref="AH78:AI78"/>
    <mergeCell ref="U79:AG79"/>
    <mergeCell ref="AH79:AI79"/>
    <mergeCell ref="U80:AG80"/>
    <mergeCell ref="AH80:AI80"/>
    <mergeCell ref="Q75:R75"/>
    <mergeCell ref="U85:AG85"/>
    <mergeCell ref="U86:AG86"/>
    <mergeCell ref="D69:P69"/>
    <mergeCell ref="Q69:R69"/>
    <mergeCell ref="D70:P70"/>
    <mergeCell ref="Q70:R70"/>
    <mergeCell ref="AH54:AI54"/>
    <mergeCell ref="U55:AG55"/>
    <mergeCell ref="AH55:AI55"/>
    <mergeCell ref="U56:AG56"/>
    <mergeCell ref="AH56:AI56"/>
    <mergeCell ref="U57:AG57"/>
    <mergeCell ref="AH57:AI57"/>
    <mergeCell ref="U58:AG58"/>
    <mergeCell ref="AH58:AI58"/>
    <mergeCell ref="U54:AG54"/>
    <mergeCell ref="D71:P71"/>
    <mergeCell ref="Q71:R71"/>
    <mergeCell ref="D72:P72"/>
    <mergeCell ref="T71:AI71"/>
    <mergeCell ref="D86:P86"/>
    <mergeCell ref="Q86:R86"/>
    <mergeCell ref="U81:AG81"/>
    <mergeCell ref="AH81:AI81"/>
    <mergeCell ref="U82:AG82"/>
    <mergeCell ref="AH82:AI82"/>
    <mergeCell ref="U78:AG78"/>
    <mergeCell ref="Q72:R72"/>
    <mergeCell ref="D74:P74"/>
    <mergeCell ref="Q74:R74"/>
    <mergeCell ref="AH72:AI72"/>
    <mergeCell ref="U73:AG73"/>
    <mergeCell ref="AH73:AI73"/>
    <mergeCell ref="U74:AG74"/>
    <mergeCell ref="AH74:AI74"/>
    <mergeCell ref="U75:AG75"/>
    <mergeCell ref="AH75:AI75"/>
    <mergeCell ref="U76:AG76"/>
    <mergeCell ref="D75:P75"/>
    <mergeCell ref="Q82:R82"/>
    <mergeCell ref="AH69:AI69"/>
    <mergeCell ref="U70:AG70"/>
    <mergeCell ref="AH70:AI70"/>
    <mergeCell ref="T148:AI148"/>
    <mergeCell ref="C179:R179"/>
    <mergeCell ref="T147:AA147"/>
    <mergeCell ref="T160:AI160"/>
    <mergeCell ref="T154:AI154"/>
    <mergeCell ref="T172:AI172"/>
    <mergeCell ref="C168:R168"/>
    <mergeCell ref="AG105:AI105"/>
    <mergeCell ref="G106:T106"/>
    <mergeCell ref="U106:AA106"/>
    <mergeCell ref="AC106:AE106"/>
    <mergeCell ref="T178:AI178"/>
    <mergeCell ref="T166:AI166"/>
    <mergeCell ref="D148:P148"/>
    <mergeCell ref="Q148:R148"/>
    <mergeCell ref="D149:P149"/>
    <mergeCell ref="Q149:R149"/>
    <mergeCell ref="U149:AG149"/>
    <mergeCell ref="AH149:AI149"/>
    <mergeCell ref="D150:P150"/>
    <mergeCell ref="Q150:R150"/>
    <mergeCell ref="Q65:R65"/>
    <mergeCell ref="D66:P66"/>
    <mergeCell ref="C90:R90"/>
    <mergeCell ref="T89:AI89"/>
    <mergeCell ref="C124:X124"/>
    <mergeCell ref="Y124:AF124"/>
    <mergeCell ref="AG124:AI124"/>
    <mergeCell ref="C119:AI121"/>
    <mergeCell ref="C114:AI116"/>
    <mergeCell ref="AG117:AI117"/>
    <mergeCell ref="C113:E113"/>
    <mergeCell ref="F113:U113"/>
    <mergeCell ref="V113:X113"/>
    <mergeCell ref="Y113:Z113"/>
    <mergeCell ref="AA113:AC113"/>
    <mergeCell ref="AD113:AF113"/>
    <mergeCell ref="AG113:AI113"/>
    <mergeCell ref="C112:E112"/>
    <mergeCell ref="F112:X112"/>
    <mergeCell ref="Y112:Z112"/>
    <mergeCell ref="AA112:AC112"/>
    <mergeCell ref="AD112:AF112"/>
    <mergeCell ref="AG112:AI112"/>
    <mergeCell ref="C117:E117"/>
    <mergeCell ref="C10:AI10"/>
    <mergeCell ref="C104:AI104"/>
    <mergeCell ref="C4:AE4"/>
    <mergeCell ref="C5:AE5"/>
    <mergeCell ref="C97:AE97"/>
    <mergeCell ref="C98:AE98"/>
    <mergeCell ref="G12:T12"/>
    <mergeCell ref="U12:AA12"/>
    <mergeCell ref="AC12:AE12"/>
    <mergeCell ref="AG11:AI11"/>
    <mergeCell ref="F42:U43"/>
    <mergeCell ref="F44:U45"/>
    <mergeCell ref="F41:AE41"/>
    <mergeCell ref="F46:AE46"/>
    <mergeCell ref="C52:R52"/>
    <mergeCell ref="Q53:R53"/>
    <mergeCell ref="D53:P53"/>
    <mergeCell ref="D54:P54"/>
    <mergeCell ref="Q54:R54"/>
    <mergeCell ref="F28:X28"/>
    <mergeCell ref="Q57:R57"/>
    <mergeCell ref="D58:P58"/>
    <mergeCell ref="Q58:R58"/>
    <mergeCell ref="D59:P59"/>
    <mergeCell ref="Y118:Z118"/>
    <mergeCell ref="AA118:AC118"/>
    <mergeCell ref="G128:O128"/>
    <mergeCell ref="P128:T128"/>
    <mergeCell ref="P129:T129"/>
    <mergeCell ref="P130:T130"/>
    <mergeCell ref="C135:F135"/>
    <mergeCell ref="G135:O135"/>
    <mergeCell ref="P135:S136"/>
    <mergeCell ref="U135:AA135"/>
    <mergeCell ref="AC135:AD136"/>
    <mergeCell ref="L133:R133"/>
    <mergeCell ref="S133:V133"/>
    <mergeCell ref="W133:AI133"/>
    <mergeCell ref="U128:AC128"/>
    <mergeCell ref="U129:AC129"/>
    <mergeCell ref="AA117:AC117"/>
    <mergeCell ref="AD117:AF117"/>
    <mergeCell ref="C111:E111"/>
    <mergeCell ref="F111:X111"/>
    <mergeCell ref="Y111:Z111"/>
    <mergeCell ref="AA111:AC111"/>
    <mergeCell ref="AD111:AF111"/>
    <mergeCell ref="AE135:AH135"/>
    <mergeCell ref="AG118:AI118"/>
    <mergeCell ref="AD118:AF118"/>
    <mergeCell ref="C123:E123"/>
    <mergeCell ref="F123:X123"/>
    <mergeCell ref="Y123:Z123"/>
    <mergeCell ref="AA123:AC123"/>
    <mergeCell ref="AD123:AF123"/>
    <mergeCell ref="AG123:AI123"/>
    <mergeCell ref="C122:E122"/>
    <mergeCell ref="F122:X122"/>
    <mergeCell ref="Y122:Z122"/>
    <mergeCell ref="AA122:AC122"/>
    <mergeCell ref="AD122:AF122"/>
    <mergeCell ref="AG122:AI122"/>
    <mergeCell ref="C118:E118"/>
    <mergeCell ref="F118:X118"/>
    <mergeCell ref="D56:P56"/>
    <mergeCell ref="Q56:R56"/>
    <mergeCell ref="D80:P80"/>
    <mergeCell ref="Q80:R80"/>
    <mergeCell ref="D81:P81"/>
    <mergeCell ref="Q81:R81"/>
    <mergeCell ref="D82:P82"/>
    <mergeCell ref="F117:X117"/>
    <mergeCell ref="Y117:Z117"/>
    <mergeCell ref="Q59:R59"/>
    <mergeCell ref="D60:P60"/>
    <mergeCell ref="Q60:R60"/>
    <mergeCell ref="D61:P61"/>
    <mergeCell ref="Q61:R61"/>
    <mergeCell ref="T65:AI65"/>
    <mergeCell ref="T77:AI77"/>
    <mergeCell ref="C73:R73"/>
    <mergeCell ref="D62:P62"/>
    <mergeCell ref="Q62:R62"/>
    <mergeCell ref="D63:P63"/>
    <mergeCell ref="Q63:R63"/>
    <mergeCell ref="D64:P64"/>
    <mergeCell ref="Q64:R64"/>
    <mergeCell ref="D65:P65"/>
    <mergeCell ref="Y27:Z27"/>
    <mergeCell ref="U33:AD33"/>
    <mergeCell ref="U34:AD34"/>
    <mergeCell ref="P31:T31"/>
    <mergeCell ref="P32:T32"/>
    <mergeCell ref="P33:T33"/>
    <mergeCell ref="P34:T34"/>
    <mergeCell ref="G31:O31"/>
    <mergeCell ref="AG29:AI29"/>
    <mergeCell ref="Y29:AF29"/>
    <mergeCell ref="C29:X29"/>
    <mergeCell ref="U31:AD31"/>
    <mergeCell ref="U32:AD32"/>
    <mergeCell ref="C27:E27"/>
    <mergeCell ref="C28:E28"/>
    <mergeCell ref="AA27:AC27"/>
    <mergeCell ref="AD27:AF27"/>
    <mergeCell ref="AG27:AI27"/>
    <mergeCell ref="Y28:Z28"/>
    <mergeCell ref="AA28:AC28"/>
    <mergeCell ref="AD28:AF28"/>
    <mergeCell ref="AG28:AI28"/>
    <mergeCell ref="F27:U27"/>
    <mergeCell ref="V27:X27"/>
    <mergeCell ref="C24:AI24"/>
    <mergeCell ref="AA20:AC20"/>
    <mergeCell ref="AD20:AF20"/>
    <mergeCell ref="AG20:AI20"/>
    <mergeCell ref="C21:E21"/>
    <mergeCell ref="F21:X21"/>
    <mergeCell ref="Y21:Z21"/>
    <mergeCell ref="AA21:AC21"/>
    <mergeCell ref="AD21:AF21"/>
    <mergeCell ref="AG21:AI21"/>
    <mergeCell ref="C23:E23"/>
    <mergeCell ref="F23:X23"/>
    <mergeCell ref="Y23:Z23"/>
    <mergeCell ref="AA23:AC23"/>
    <mergeCell ref="AD23:AF23"/>
    <mergeCell ref="AG23:AI23"/>
    <mergeCell ref="C20:E20"/>
    <mergeCell ref="F20:X20"/>
    <mergeCell ref="Y20:Z20"/>
    <mergeCell ref="C22:E22"/>
    <mergeCell ref="F22:U22"/>
    <mergeCell ref="V22:X22"/>
    <mergeCell ref="Y22:Z22"/>
    <mergeCell ref="AA22:AC22"/>
    <mergeCell ref="Y25:Z25"/>
    <mergeCell ref="AA25:AC25"/>
    <mergeCell ref="AD25:AF25"/>
    <mergeCell ref="AG25:AI25"/>
    <mergeCell ref="C26:E26"/>
    <mergeCell ref="F26:X26"/>
    <mergeCell ref="Y26:Z26"/>
    <mergeCell ref="AA26:AC26"/>
    <mergeCell ref="AD26:AF26"/>
    <mergeCell ref="AG26:AI26"/>
    <mergeCell ref="C25:E25"/>
    <mergeCell ref="F25:X25"/>
    <mergeCell ref="AD22:AF22"/>
    <mergeCell ref="AG22:AI22"/>
    <mergeCell ref="Y15:Z15"/>
    <mergeCell ref="AA15:AC15"/>
    <mergeCell ref="AD15:AF15"/>
    <mergeCell ref="AG15:AI15"/>
    <mergeCell ref="Y16:Z16"/>
    <mergeCell ref="AA16:AC16"/>
    <mergeCell ref="AD16:AF16"/>
    <mergeCell ref="AG16:AI16"/>
    <mergeCell ref="C19:AI19"/>
    <mergeCell ref="V16:X16"/>
    <mergeCell ref="C18:E18"/>
    <mergeCell ref="AA18:AC18"/>
    <mergeCell ref="AD18:AF18"/>
    <mergeCell ref="AG18:AI18"/>
    <mergeCell ref="C16:E16"/>
    <mergeCell ref="C17:E17"/>
    <mergeCell ref="F17:U17"/>
    <mergeCell ref="V17:X17"/>
    <mergeCell ref="Y17:Z17"/>
    <mergeCell ref="AA17:AC17"/>
    <mergeCell ref="Y18:Z18"/>
    <mergeCell ref="AQ105:BU105"/>
    <mergeCell ref="AQ106:BU106"/>
    <mergeCell ref="AQ107:BU107"/>
    <mergeCell ref="AQ108:BU108"/>
    <mergeCell ref="AQ109:BU109"/>
    <mergeCell ref="AQ110:BU110"/>
    <mergeCell ref="AQ111:BU111"/>
    <mergeCell ref="AQ112:BU112"/>
    <mergeCell ref="AQ113:BU113"/>
    <mergeCell ref="AQ114:BU114"/>
    <mergeCell ref="AQ115:BU115"/>
    <mergeCell ref="AQ116:BU116"/>
    <mergeCell ref="AQ117:BU117"/>
    <mergeCell ref="AH84:AI84"/>
    <mergeCell ref="AH85:AI85"/>
    <mergeCell ref="C11:E11"/>
    <mergeCell ref="F11:H11"/>
    <mergeCell ref="I11:M11"/>
    <mergeCell ref="Z11:AF11"/>
    <mergeCell ref="N11:Y11"/>
    <mergeCell ref="F16:U16"/>
    <mergeCell ref="C13:AI13"/>
    <mergeCell ref="C14:E14"/>
    <mergeCell ref="AG14:AI14"/>
    <mergeCell ref="AD14:AF14"/>
    <mergeCell ref="AA14:AC14"/>
    <mergeCell ref="C15:E15"/>
    <mergeCell ref="Y14:Z14"/>
    <mergeCell ref="F14:X14"/>
    <mergeCell ref="F15:X15"/>
    <mergeCell ref="AD17:AF17"/>
    <mergeCell ref="AG17:AI17"/>
    <mergeCell ref="F18:X18"/>
    <mergeCell ref="AQ118:AS118"/>
    <mergeCell ref="AT118:AV118"/>
    <mergeCell ref="AW118:AY118"/>
    <mergeCell ref="AZ118:BB118"/>
    <mergeCell ref="BC118:BE118"/>
    <mergeCell ref="BF118:BH118"/>
    <mergeCell ref="BI118:BK118"/>
    <mergeCell ref="BL118:BN118"/>
    <mergeCell ref="BO118:BQ118"/>
    <mergeCell ref="BR118:BT118"/>
    <mergeCell ref="AQ119:AS119"/>
    <mergeCell ref="AT119:AV119"/>
    <mergeCell ref="AW119:AY119"/>
    <mergeCell ref="AZ119:BB119"/>
    <mergeCell ref="BC119:BE119"/>
    <mergeCell ref="C39:F39"/>
    <mergeCell ref="F100:Z100"/>
    <mergeCell ref="F101:Z101"/>
    <mergeCell ref="F102:Z102"/>
    <mergeCell ref="C105:E105"/>
    <mergeCell ref="F105:H105"/>
    <mergeCell ref="I105:M105"/>
    <mergeCell ref="Z105:AF105"/>
    <mergeCell ref="N105:Y105"/>
    <mergeCell ref="D57:P57"/>
    <mergeCell ref="T52:AA52"/>
    <mergeCell ref="Q66:R66"/>
    <mergeCell ref="D67:P67"/>
    <mergeCell ref="Q67:R67"/>
    <mergeCell ref="D68:P68"/>
    <mergeCell ref="Q68:R68"/>
    <mergeCell ref="D76:P76"/>
    <mergeCell ref="Q76:R76"/>
    <mergeCell ref="AL95:AL96"/>
    <mergeCell ref="AL142:AL144"/>
    <mergeCell ref="P38:S39"/>
    <mergeCell ref="AC38:AD39"/>
    <mergeCell ref="U38:AA38"/>
    <mergeCell ref="AE38:AH38"/>
    <mergeCell ref="G39:O39"/>
    <mergeCell ref="G38:O38"/>
    <mergeCell ref="D92:P92"/>
    <mergeCell ref="Q92:R92"/>
    <mergeCell ref="D93:P93"/>
    <mergeCell ref="Q93:R93"/>
    <mergeCell ref="D94:P94"/>
    <mergeCell ref="Q94:R94"/>
    <mergeCell ref="AL47:AL49"/>
    <mergeCell ref="AG111:AI111"/>
    <mergeCell ref="C108:AI110"/>
    <mergeCell ref="F47:AE47"/>
    <mergeCell ref="C38:F38"/>
    <mergeCell ref="C49:AF49"/>
    <mergeCell ref="T59:AI59"/>
    <mergeCell ref="T83:AI83"/>
    <mergeCell ref="AB50:AC50"/>
    <mergeCell ref="C50:AA50"/>
    <mergeCell ref="G32:N32"/>
    <mergeCell ref="G34:H34"/>
    <mergeCell ref="J34:M34"/>
    <mergeCell ref="U39:AA39"/>
    <mergeCell ref="D83:P83"/>
    <mergeCell ref="Q83:R83"/>
    <mergeCell ref="D85:P85"/>
    <mergeCell ref="Q85:R85"/>
    <mergeCell ref="D91:P91"/>
    <mergeCell ref="Q91:R91"/>
    <mergeCell ref="D77:P77"/>
    <mergeCell ref="Q77:R77"/>
    <mergeCell ref="D78:P78"/>
    <mergeCell ref="Q78:R78"/>
    <mergeCell ref="D79:P79"/>
    <mergeCell ref="Q79:R79"/>
    <mergeCell ref="L36:R36"/>
    <mergeCell ref="C36:G36"/>
    <mergeCell ref="W36:AI36"/>
    <mergeCell ref="H36:K36"/>
    <mergeCell ref="S36:V36"/>
    <mergeCell ref="T53:AI53"/>
    <mergeCell ref="D55:P55"/>
    <mergeCell ref="Q55:R55"/>
  </mergeCells>
  <phoneticPr fontId="34" type="noConversion"/>
  <hyperlinks>
    <hyperlink ref="Q9" r:id="rId1" display="mailto:Nationalmembershipregistrar@navalassoc.org.au" xr:uid="{7E03D059-B196-4C99-AC40-901663CF80B4}"/>
  </hyperlinks>
  <printOptions horizontalCentered="1" verticalCentered="1"/>
  <pageMargins left="0.31496062992125984" right="0.31496062992125984" top="0.19685039370078741" bottom="0.19685039370078741" header="0.31496062992125984" footer="0.19685039370078741"/>
  <pageSetup paperSize="9" scale="95" fitToHeight="4" orientation="portrait" r:id="rId2"/>
  <headerFooter differentFirst="1">
    <oddFooter>&amp;L&amp;8                             &amp;F, &amp;D&amp;C&amp;8&amp;P of &amp;N</oddFooter>
  </headerFooter>
  <ignoredErrors>
    <ignoredError sqref="G135:G136" unlockedFormula="1"/>
  </ignoredErrors>
  <drawing r:id="rId3"/>
  <legacyDrawing r:id="rId4"/>
  <extLst>
    <ext xmlns:x14="http://schemas.microsoft.com/office/spreadsheetml/2009/9/main" uri="{CCE6A557-97BC-4b89-ADB6-D9C93CAAB3DF}">
      <x14:dataValidations xmlns:xm="http://schemas.microsoft.com/office/excel/2006/main" count="8">
        <x14:dataValidation type="list" allowBlank="1" showInputMessage="1" showErrorMessage="1" xr:uid="{9948ABB1-8D2A-4945-A2A0-F48D949669B4}">
          <x14:formula1>
            <xm:f>Data!$C$3:$C$15</xm:f>
          </x14:formula1>
          <xm:sqref>U12:AA12</xm:sqref>
        </x14:dataValidation>
        <x14:dataValidation type="list" allowBlank="1" showInputMessage="1" showErrorMessage="1" xr:uid="{5716429B-AD2C-4C96-808D-0990EDD58867}">
          <x14:formula1>
            <xm:f>Data!$K$3:$K$8</xm:f>
          </x14:formula1>
          <xm:sqref>AC12:AE12</xm:sqref>
        </x14:dataValidation>
        <x14:dataValidation type="list" allowBlank="1" showInputMessage="1" showErrorMessage="1" xr:uid="{1EAEDEF8-4E82-4428-AABB-8978A0B2C0BD}">
          <x14:formula1>
            <xm:f>'Members Data Table'!$B$3:$B$100</xm:f>
          </x14:formula1>
          <xm:sqref>D91:P94 U72:AG76 U78:AG82 U54:AG58 U149:AG153 U91:AG94 U186:AG189 D54:P72 D186:P189 U167:AG171 U179:AG183 U173:AG177 D74:P83 D85:P89 D180:P184 D149:P167 U84:AG88 D169:P178</xm:sqref>
        </x14:dataValidation>
        <x14:dataValidation type="list" allowBlank="1" showInputMessage="1" showErrorMessage="1" xr:uid="{3486F61D-13A2-4420-B03E-C20AB4D7A241}">
          <x14:formula1>
            <xm:f>'Members Data Table'!$B$3:$B$101</xm:f>
          </x14:formula1>
          <xm:sqref>D53:P53 D148:P148 U90:AG90 U185:AG185</xm:sqref>
        </x14:dataValidation>
        <x14:dataValidation type="list" allowBlank="1" showInputMessage="1" showErrorMessage="1" xr:uid="{F47C48E7-8727-4DAA-AC7C-93B49B351F57}">
          <x14:formula1>
            <xm:f>'Members Data Table'!$D$3:$D$100</xm:f>
          </x14:formula1>
          <xm:sqref>G38:O38</xm:sqref>
        </x14:dataValidation>
        <x14:dataValidation type="list" allowBlank="1" showInputMessage="1" showErrorMessage="1" xr:uid="{FFDA4B7C-9C04-416C-8311-FA822B3FBE3A}">
          <x14:formula1>
            <xm:f>Data!$I$3:$I$80</xm:f>
          </x14:formula1>
          <xm:sqref>N11</xm:sqref>
        </x14:dataValidation>
        <x14:dataValidation type="list" allowBlank="1" showInputMessage="1" showErrorMessage="1" xr:uid="{7CDFCA3A-7C3D-45D3-A1C7-DF6A67F753A6}">
          <x14:formula1>
            <xm:f>Data!$E$3:$E$80</xm:f>
          </x14:formula1>
          <xm:sqref>Q85:R89 AH78:AI82 AH173:AI177 Q180:R184</xm:sqref>
        </x14:dataValidation>
        <x14:dataValidation type="list" allowBlank="1" showInputMessage="1" showErrorMessage="1" xr:uid="{BA1E7B5E-1E86-463C-9D01-5BF3198175E0}">
          <x14:formula1>
            <xm:f>Data!$C$19:$C$25</xm:f>
          </x14:formula1>
          <xm:sqref>G39:O39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D087C-6D9E-4AC7-ADE6-A4269DF76E52}">
  <sheetPr codeName="Members_Data">
    <tabColor rgb="FF002060"/>
  </sheetPr>
  <dimension ref="B1:L100"/>
  <sheetViews>
    <sheetView workbookViewId="0">
      <selection activeCell="H13" sqref="H13"/>
    </sheetView>
  </sheetViews>
  <sheetFormatPr defaultRowHeight="15.75" x14ac:dyDescent="0.25"/>
  <cols>
    <col min="1" max="1" width="9" style="19"/>
    <col min="2" max="2" width="31.5" style="19" customWidth="1"/>
    <col min="3" max="3" width="2" style="19" customWidth="1"/>
    <col min="4" max="4" width="31.5" style="19" customWidth="1"/>
    <col min="5" max="5" width="7.625" style="78" customWidth="1"/>
    <col min="6" max="7" width="13.75" style="80" customWidth="1"/>
    <col min="8" max="8" width="13.25" style="80" customWidth="1"/>
    <col min="9" max="9" width="8.25" style="80" customWidth="1"/>
    <col min="10" max="11" width="9" style="19"/>
    <col min="12" max="12" width="11.75" style="19" customWidth="1"/>
    <col min="13" max="16384" width="9" style="19"/>
  </cols>
  <sheetData>
    <row r="1" spans="2:12" ht="16.5" thickBot="1" x14ac:dyDescent="0.3">
      <c r="B1" s="461" t="s">
        <v>287</v>
      </c>
      <c r="C1" s="462"/>
      <c r="D1" s="463" t="s">
        <v>299</v>
      </c>
      <c r="E1" s="77" t="str">
        <f>'Auto Fill - F2A, F2B and F3'!AG11</f>
        <v>??</v>
      </c>
      <c r="F1" s="464" t="s">
        <v>255</v>
      </c>
      <c r="G1" s="465" t="s">
        <v>256</v>
      </c>
      <c r="H1" s="465" t="s">
        <v>257</v>
      </c>
      <c r="I1" s="466" t="s">
        <v>357</v>
      </c>
    </row>
    <row r="2" spans="2:12" ht="16.5" thickBot="1" x14ac:dyDescent="0.3">
      <c r="B2" s="453" t="s">
        <v>285</v>
      </c>
      <c r="C2" s="454"/>
      <c r="D2" s="455"/>
      <c r="E2" s="77" t="s">
        <v>286</v>
      </c>
      <c r="F2" s="458" t="s">
        <v>364</v>
      </c>
      <c r="G2" s="459"/>
      <c r="H2" s="459"/>
      <c r="I2" s="460"/>
      <c r="K2" s="79" t="s">
        <v>359</v>
      </c>
    </row>
    <row r="3" spans="2:12" x14ac:dyDescent="0.25">
      <c r="B3" s="452" t="str">
        <f>IF(F3="","",UPPER(F3)&amp;",  "&amp;PROPER(G3)&amp;" - "&amp;PROPER(H3))</f>
        <v xml:space="preserve">&lt;SELECT&gt; NAME,   - </v>
      </c>
      <c r="D3" s="452" t="str">
        <f>PROPER(G3)&amp;" "&amp;PROPER(F3)</f>
        <v xml:space="preserve"> &lt;Select&gt; Name</v>
      </c>
      <c r="E3" s="215">
        <v>1</v>
      </c>
      <c r="F3" s="456" t="s">
        <v>366</v>
      </c>
      <c r="G3" s="457"/>
      <c r="H3" s="457"/>
      <c r="I3" s="457"/>
      <c r="K3" s="279">
        <f t="shared" ref="K3:K7" si="0">COUNTIF($H$3:$H$100,L3)</f>
        <v>2</v>
      </c>
      <c r="L3" s="82" t="s">
        <v>259</v>
      </c>
    </row>
    <row r="4" spans="2:12" x14ac:dyDescent="0.25">
      <c r="B4" s="76" t="str">
        <f t="shared" ref="B4:B67" si="1">IF(F4="","",UPPER(F4)&amp;",  "&amp;PROPER(G4)&amp;" - "&amp;PROPER(H4))</f>
        <v>SURNAME,  C - Full</v>
      </c>
      <c r="D4" s="76" t="str">
        <f t="shared" ref="D4:D29" si="2">PROPER(G4)&amp;" "&amp;PROPER(F4)</f>
        <v>C Surname</v>
      </c>
      <c r="E4" s="215">
        <f>IF(ISERROR(IF(F4&lt;&gt;"",E3+1,"")),ROW(),IF(F4&lt;&gt;"",E3+1,""))</f>
        <v>2</v>
      </c>
      <c r="F4" s="81" t="s">
        <v>278</v>
      </c>
      <c r="G4" s="82" t="s">
        <v>279</v>
      </c>
      <c r="H4" s="82" t="s">
        <v>259</v>
      </c>
      <c r="I4" s="82"/>
      <c r="K4" s="279">
        <f t="shared" si="0"/>
        <v>0</v>
      </c>
      <c r="L4" s="82" t="s">
        <v>260</v>
      </c>
    </row>
    <row r="5" spans="2:12" x14ac:dyDescent="0.25">
      <c r="B5" s="76" t="str">
        <f t="shared" si="1"/>
        <v>SURNAME,  C - Club</v>
      </c>
      <c r="D5" s="76" t="str">
        <f t="shared" si="2"/>
        <v>C Surname</v>
      </c>
      <c r="E5" s="215">
        <f t="shared" ref="E5:E68" si="3">IF(ISERROR(IF(F5&lt;&gt;"",E4+1,"")),ROW(),IF(F5&lt;&gt;"",E4+1,""))</f>
        <v>3</v>
      </c>
      <c r="F5" s="81" t="s">
        <v>278</v>
      </c>
      <c r="G5" s="82" t="s">
        <v>279</v>
      </c>
      <c r="H5" s="82" t="s">
        <v>288</v>
      </c>
      <c r="I5" s="282"/>
      <c r="K5" s="279">
        <f t="shared" si="0"/>
        <v>1</v>
      </c>
      <c r="L5" s="82" t="s">
        <v>288</v>
      </c>
    </row>
    <row r="6" spans="2:12" x14ac:dyDescent="0.25">
      <c r="B6" s="76" t="str">
        <f t="shared" si="1"/>
        <v>SURNAME,  D - Social</v>
      </c>
      <c r="D6" s="76" t="str">
        <f t="shared" si="2"/>
        <v>D Surname</v>
      </c>
      <c r="E6" s="215">
        <f t="shared" si="3"/>
        <v>4</v>
      </c>
      <c r="F6" s="81" t="s">
        <v>278</v>
      </c>
      <c r="G6" s="82" t="s">
        <v>280</v>
      </c>
      <c r="H6" s="82" t="s">
        <v>258</v>
      </c>
      <c r="I6" s="82"/>
      <c r="K6" s="279">
        <f t="shared" si="0"/>
        <v>1</v>
      </c>
      <c r="L6" s="82" t="s">
        <v>258</v>
      </c>
    </row>
    <row r="7" spans="2:12" x14ac:dyDescent="0.25">
      <c r="B7" s="76" t="str">
        <f t="shared" si="1"/>
        <v>SURNAME,  E - Associate</v>
      </c>
      <c r="D7" s="76" t="str">
        <f t="shared" si="2"/>
        <v>E Surname</v>
      </c>
      <c r="E7" s="215">
        <f t="shared" si="3"/>
        <v>5</v>
      </c>
      <c r="F7" s="81" t="s">
        <v>278</v>
      </c>
      <c r="G7" s="82" t="s">
        <v>281</v>
      </c>
      <c r="H7" s="82" t="s">
        <v>301</v>
      </c>
      <c r="I7" s="82"/>
      <c r="K7" s="279">
        <f t="shared" si="0"/>
        <v>1</v>
      </c>
      <c r="L7" s="82" t="s">
        <v>301</v>
      </c>
    </row>
    <row r="8" spans="2:12" x14ac:dyDescent="0.25">
      <c r="B8" s="76" t="str">
        <f t="shared" si="1"/>
        <v>SURNAME,  X - Crossed The Bar</v>
      </c>
      <c r="D8" s="76" t="str">
        <f t="shared" si="2"/>
        <v>X Surname</v>
      </c>
      <c r="E8" s="215">
        <f t="shared" si="3"/>
        <v>6</v>
      </c>
      <c r="F8" s="81" t="s">
        <v>255</v>
      </c>
      <c r="G8" s="82" t="s">
        <v>284</v>
      </c>
      <c r="H8" s="82" t="s">
        <v>356</v>
      </c>
      <c r="I8" s="282">
        <v>44541</v>
      </c>
      <c r="K8" s="279">
        <f t="shared" ref="K8" si="4">COUNTIF($H$3:$H$100,L8)</f>
        <v>1</v>
      </c>
      <c r="L8" s="82" t="s">
        <v>302</v>
      </c>
    </row>
    <row r="9" spans="2:12" x14ac:dyDescent="0.25">
      <c r="B9" s="76" t="str">
        <f t="shared" si="1"/>
        <v>SURNAME,  G - Honourary</v>
      </c>
      <c r="D9" s="76" t="str">
        <f t="shared" si="2"/>
        <v>G Surname</v>
      </c>
      <c r="E9" s="215">
        <f t="shared" si="3"/>
        <v>7</v>
      </c>
      <c r="F9" s="81" t="s">
        <v>278</v>
      </c>
      <c r="G9" s="82" t="s">
        <v>282</v>
      </c>
      <c r="H9" s="82" t="s">
        <v>302</v>
      </c>
      <c r="I9" s="82"/>
      <c r="K9" s="279">
        <f>COUNTIF($H$3:$H$100,L9)</f>
        <v>1</v>
      </c>
      <c r="L9" s="82" t="s">
        <v>303</v>
      </c>
    </row>
    <row r="10" spans="2:12" x14ac:dyDescent="0.25">
      <c r="B10" s="76" t="str">
        <f t="shared" si="1"/>
        <v>SURNAME,  Helen Lf - Life Member</v>
      </c>
      <c r="D10" s="76" t="str">
        <f t="shared" si="2"/>
        <v>Helen Lf Surname</v>
      </c>
      <c r="E10" s="215">
        <f t="shared" si="3"/>
        <v>8</v>
      </c>
      <c r="F10" s="81" t="s">
        <v>278</v>
      </c>
      <c r="G10" s="82" t="s">
        <v>261</v>
      </c>
      <c r="H10" s="82" t="s">
        <v>303</v>
      </c>
      <c r="I10" s="82"/>
      <c r="K10" s="279">
        <f>COUNTIF($H$3:$H$100,L10)</f>
        <v>1</v>
      </c>
      <c r="L10" s="82" t="s">
        <v>304</v>
      </c>
    </row>
    <row r="11" spans="2:12" x14ac:dyDescent="0.25">
      <c r="B11" s="76" t="str">
        <f t="shared" si="1"/>
        <v>SURNAME,  I - Life Subscriber</v>
      </c>
      <c r="D11" s="76" t="str">
        <f t="shared" si="2"/>
        <v>I Surname</v>
      </c>
      <c r="E11" s="215">
        <f t="shared" si="3"/>
        <v>9</v>
      </c>
      <c r="F11" s="81" t="s">
        <v>278</v>
      </c>
      <c r="G11" s="82" t="s">
        <v>283</v>
      </c>
      <c r="H11" s="82" t="s">
        <v>304</v>
      </c>
      <c r="I11" s="82"/>
      <c r="K11" s="279">
        <f>COUNTIF($H$3:$H$100,L11)</f>
        <v>1</v>
      </c>
      <c r="L11" s="82" t="s">
        <v>356</v>
      </c>
    </row>
    <row r="12" spans="2:12" x14ac:dyDescent="0.25">
      <c r="B12" s="76" t="str">
        <f t="shared" si="1"/>
        <v>SURNAME,  I - Full</v>
      </c>
      <c r="D12" s="76" t="str">
        <f t="shared" si="2"/>
        <v>I Surname</v>
      </c>
      <c r="E12" s="215">
        <f t="shared" si="3"/>
        <v>10</v>
      </c>
      <c r="F12" s="81" t="s">
        <v>278</v>
      </c>
      <c r="G12" s="82" t="s">
        <v>283</v>
      </c>
      <c r="H12" s="82" t="s">
        <v>259</v>
      </c>
      <c r="I12" s="82"/>
      <c r="K12" s="281">
        <f>SUM(K3:K11)</f>
        <v>9</v>
      </c>
      <c r="L12" s="280" t="s">
        <v>355</v>
      </c>
    </row>
    <row r="13" spans="2:12" x14ac:dyDescent="0.25">
      <c r="B13" s="76" t="str">
        <f t="shared" si="1"/>
        <v/>
      </c>
      <c r="D13" s="76" t="str">
        <f t="shared" si="2"/>
        <v xml:space="preserve"> </v>
      </c>
      <c r="E13" s="215" t="str">
        <f t="shared" si="3"/>
        <v/>
      </c>
      <c r="F13" s="81"/>
      <c r="G13" s="82"/>
      <c r="H13" s="82"/>
      <c r="I13" s="82"/>
    </row>
    <row r="14" spans="2:12" x14ac:dyDescent="0.25">
      <c r="B14" s="76" t="str">
        <f t="shared" si="1"/>
        <v/>
      </c>
      <c r="D14" s="76" t="str">
        <f t="shared" si="2"/>
        <v xml:space="preserve"> </v>
      </c>
      <c r="E14" s="215" t="str">
        <f t="shared" si="3"/>
        <v/>
      </c>
      <c r="F14" s="81"/>
      <c r="G14" s="82"/>
      <c r="H14" s="82"/>
      <c r="I14" s="82"/>
    </row>
    <row r="15" spans="2:12" x14ac:dyDescent="0.25">
      <c r="B15" s="76" t="str">
        <f t="shared" si="1"/>
        <v/>
      </c>
      <c r="D15" s="76" t="str">
        <f t="shared" si="2"/>
        <v xml:space="preserve"> </v>
      </c>
      <c r="E15" s="215" t="str">
        <f t="shared" si="3"/>
        <v/>
      </c>
      <c r="F15" s="81"/>
      <c r="G15" s="82"/>
      <c r="H15" s="82"/>
      <c r="I15" s="82"/>
    </row>
    <row r="16" spans="2:12" x14ac:dyDescent="0.25">
      <c r="B16" s="76" t="str">
        <f t="shared" si="1"/>
        <v/>
      </c>
      <c r="D16" s="76" t="str">
        <f t="shared" si="2"/>
        <v xml:space="preserve"> </v>
      </c>
      <c r="E16" s="215" t="str">
        <f t="shared" si="3"/>
        <v/>
      </c>
      <c r="F16" s="81"/>
      <c r="G16" s="82"/>
      <c r="H16" s="82"/>
      <c r="I16" s="82"/>
    </row>
    <row r="17" spans="2:9" x14ac:dyDescent="0.25">
      <c r="B17" s="76" t="str">
        <f t="shared" si="1"/>
        <v/>
      </c>
      <c r="D17" s="76" t="str">
        <f t="shared" si="2"/>
        <v xml:space="preserve"> </v>
      </c>
      <c r="E17" s="215" t="str">
        <f t="shared" si="3"/>
        <v/>
      </c>
      <c r="F17" s="81"/>
      <c r="G17" s="82"/>
      <c r="H17" s="82"/>
      <c r="I17" s="82"/>
    </row>
    <row r="18" spans="2:9" x14ac:dyDescent="0.25">
      <c r="B18" s="76" t="str">
        <f t="shared" si="1"/>
        <v/>
      </c>
      <c r="D18" s="76" t="str">
        <f t="shared" si="2"/>
        <v xml:space="preserve"> </v>
      </c>
      <c r="E18" s="215" t="str">
        <f t="shared" si="3"/>
        <v/>
      </c>
      <c r="F18" s="81"/>
      <c r="G18" s="82"/>
      <c r="H18" s="82"/>
      <c r="I18" s="82"/>
    </row>
    <row r="19" spans="2:9" x14ac:dyDescent="0.25">
      <c r="B19" s="76" t="str">
        <f t="shared" si="1"/>
        <v/>
      </c>
      <c r="D19" s="76" t="str">
        <f t="shared" si="2"/>
        <v xml:space="preserve"> </v>
      </c>
      <c r="E19" s="215" t="str">
        <f t="shared" si="3"/>
        <v/>
      </c>
      <c r="F19" s="81"/>
      <c r="G19" s="82"/>
      <c r="H19" s="82"/>
      <c r="I19" s="82"/>
    </row>
    <row r="20" spans="2:9" x14ac:dyDescent="0.25">
      <c r="B20" s="76" t="str">
        <f t="shared" si="1"/>
        <v/>
      </c>
      <c r="D20" s="76" t="str">
        <f t="shared" si="2"/>
        <v xml:space="preserve"> </v>
      </c>
      <c r="E20" s="215" t="str">
        <f t="shared" si="3"/>
        <v/>
      </c>
      <c r="F20" s="81"/>
      <c r="G20" s="82"/>
      <c r="H20" s="82"/>
      <c r="I20" s="82"/>
    </row>
    <row r="21" spans="2:9" x14ac:dyDescent="0.25">
      <c r="B21" s="76" t="str">
        <f t="shared" si="1"/>
        <v/>
      </c>
      <c r="D21" s="76" t="str">
        <f t="shared" si="2"/>
        <v xml:space="preserve"> </v>
      </c>
      <c r="E21" s="215" t="str">
        <f t="shared" si="3"/>
        <v/>
      </c>
      <c r="F21" s="81"/>
      <c r="G21" s="82"/>
      <c r="H21" s="82"/>
      <c r="I21" s="82"/>
    </row>
    <row r="22" spans="2:9" x14ac:dyDescent="0.25">
      <c r="B22" s="76" t="str">
        <f t="shared" si="1"/>
        <v/>
      </c>
      <c r="D22" s="76" t="str">
        <f t="shared" si="2"/>
        <v xml:space="preserve"> </v>
      </c>
      <c r="E22" s="215" t="str">
        <f t="shared" si="3"/>
        <v/>
      </c>
      <c r="F22" s="81"/>
      <c r="G22" s="82"/>
      <c r="H22" s="82"/>
      <c r="I22" s="82"/>
    </row>
    <row r="23" spans="2:9" x14ac:dyDescent="0.25">
      <c r="B23" s="76" t="str">
        <f t="shared" si="1"/>
        <v/>
      </c>
      <c r="D23" s="76" t="str">
        <f t="shared" si="2"/>
        <v xml:space="preserve"> </v>
      </c>
      <c r="E23" s="215" t="str">
        <f t="shared" si="3"/>
        <v/>
      </c>
      <c r="F23" s="81"/>
      <c r="G23" s="82"/>
      <c r="H23" s="82"/>
      <c r="I23" s="82"/>
    </row>
    <row r="24" spans="2:9" x14ac:dyDescent="0.25">
      <c r="B24" s="76" t="str">
        <f t="shared" si="1"/>
        <v/>
      </c>
      <c r="D24" s="76" t="str">
        <f t="shared" si="2"/>
        <v xml:space="preserve"> </v>
      </c>
      <c r="E24" s="215" t="str">
        <f t="shared" si="3"/>
        <v/>
      </c>
      <c r="F24" s="81"/>
      <c r="G24" s="82"/>
      <c r="H24" s="82"/>
      <c r="I24" s="82"/>
    </row>
    <row r="25" spans="2:9" x14ac:dyDescent="0.25">
      <c r="B25" s="76" t="str">
        <f t="shared" si="1"/>
        <v/>
      </c>
      <c r="D25" s="76" t="str">
        <f t="shared" si="2"/>
        <v xml:space="preserve"> </v>
      </c>
      <c r="E25" s="215" t="str">
        <f t="shared" si="3"/>
        <v/>
      </c>
      <c r="F25" s="81"/>
      <c r="G25" s="82"/>
      <c r="H25" s="82"/>
      <c r="I25" s="82"/>
    </row>
    <row r="26" spans="2:9" x14ac:dyDescent="0.25">
      <c r="B26" s="76" t="str">
        <f t="shared" si="1"/>
        <v/>
      </c>
      <c r="D26" s="76" t="str">
        <f t="shared" si="2"/>
        <v xml:space="preserve"> </v>
      </c>
      <c r="E26" s="215" t="str">
        <f t="shared" si="3"/>
        <v/>
      </c>
      <c r="F26" s="81"/>
      <c r="G26" s="82"/>
      <c r="H26" s="82"/>
      <c r="I26" s="282"/>
    </row>
    <row r="27" spans="2:9" x14ac:dyDescent="0.25">
      <c r="B27" s="76" t="str">
        <f t="shared" si="1"/>
        <v/>
      </c>
      <c r="D27" s="76" t="str">
        <f t="shared" si="2"/>
        <v xml:space="preserve"> </v>
      </c>
      <c r="E27" s="215" t="str">
        <f t="shared" si="3"/>
        <v/>
      </c>
      <c r="F27" s="81"/>
      <c r="G27" s="82"/>
      <c r="H27" s="82"/>
      <c r="I27" s="82"/>
    </row>
    <row r="28" spans="2:9" x14ac:dyDescent="0.25">
      <c r="B28" s="76" t="str">
        <f t="shared" si="1"/>
        <v/>
      </c>
      <c r="D28" s="76" t="str">
        <f t="shared" si="2"/>
        <v xml:space="preserve"> </v>
      </c>
      <c r="E28" s="215" t="str">
        <f t="shared" si="3"/>
        <v/>
      </c>
      <c r="F28" s="81"/>
      <c r="G28" s="82"/>
      <c r="H28" s="82"/>
      <c r="I28" s="82"/>
    </row>
    <row r="29" spans="2:9" x14ac:dyDescent="0.25">
      <c r="B29" s="76" t="str">
        <f t="shared" si="1"/>
        <v/>
      </c>
      <c r="D29" s="76" t="str">
        <f t="shared" si="2"/>
        <v xml:space="preserve"> </v>
      </c>
      <c r="E29" s="215" t="str">
        <f t="shared" si="3"/>
        <v/>
      </c>
      <c r="F29" s="81"/>
      <c r="G29" s="82"/>
      <c r="H29" s="82"/>
      <c r="I29" s="82"/>
    </row>
    <row r="30" spans="2:9" x14ac:dyDescent="0.25">
      <c r="B30" s="76" t="str">
        <f t="shared" si="1"/>
        <v/>
      </c>
      <c r="D30" s="76" t="str">
        <f t="shared" ref="D30:D93" si="5">PROPER(G30)&amp;" "&amp;PROPER(F30)</f>
        <v xml:space="preserve"> </v>
      </c>
      <c r="E30" s="215" t="str">
        <f t="shared" si="3"/>
        <v/>
      </c>
      <c r="F30" s="81"/>
      <c r="G30" s="82"/>
      <c r="H30" s="82"/>
      <c r="I30" s="82"/>
    </row>
    <row r="31" spans="2:9" x14ac:dyDescent="0.25">
      <c r="B31" s="76" t="str">
        <f t="shared" si="1"/>
        <v/>
      </c>
      <c r="D31" s="76" t="str">
        <f t="shared" si="5"/>
        <v xml:space="preserve"> </v>
      </c>
      <c r="E31" s="215" t="str">
        <f t="shared" si="3"/>
        <v/>
      </c>
      <c r="F31" s="81"/>
      <c r="G31" s="82"/>
      <c r="H31" s="82"/>
      <c r="I31" s="82"/>
    </row>
    <row r="32" spans="2:9" x14ac:dyDescent="0.25">
      <c r="B32" s="76" t="str">
        <f t="shared" si="1"/>
        <v/>
      </c>
      <c r="D32" s="76" t="str">
        <f t="shared" si="5"/>
        <v xml:space="preserve"> </v>
      </c>
      <c r="E32" s="215" t="str">
        <f t="shared" si="3"/>
        <v/>
      </c>
      <c r="F32" s="81"/>
      <c r="G32" s="82"/>
      <c r="H32" s="82"/>
      <c r="I32" s="82"/>
    </row>
    <row r="33" spans="2:9" x14ac:dyDescent="0.25">
      <c r="B33" s="76" t="str">
        <f t="shared" si="1"/>
        <v/>
      </c>
      <c r="D33" s="76" t="str">
        <f t="shared" si="5"/>
        <v xml:space="preserve"> </v>
      </c>
      <c r="E33" s="215" t="str">
        <f t="shared" si="3"/>
        <v/>
      </c>
      <c r="F33" s="81"/>
      <c r="G33" s="82"/>
      <c r="H33" s="82"/>
      <c r="I33" s="82"/>
    </row>
    <row r="34" spans="2:9" x14ac:dyDescent="0.25">
      <c r="B34" s="76" t="str">
        <f t="shared" si="1"/>
        <v/>
      </c>
      <c r="D34" s="76" t="str">
        <f t="shared" si="5"/>
        <v xml:space="preserve"> </v>
      </c>
      <c r="E34" s="215" t="str">
        <f t="shared" si="3"/>
        <v/>
      </c>
      <c r="F34" s="81"/>
      <c r="G34" s="82"/>
      <c r="H34" s="82"/>
      <c r="I34" s="82"/>
    </row>
    <row r="35" spans="2:9" x14ac:dyDescent="0.25">
      <c r="B35" s="76" t="str">
        <f t="shared" si="1"/>
        <v/>
      </c>
      <c r="D35" s="76" t="str">
        <f t="shared" si="5"/>
        <v xml:space="preserve"> </v>
      </c>
      <c r="E35" s="215" t="str">
        <f t="shared" si="3"/>
        <v/>
      </c>
      <c r="F35" s="81"/>
      <c r="G35" s="82"/>
      <c r="H35" s="82"/>
      <c r="I35" s="82"/>
    </row>
    <row r="36" spans="2:9" x14ac:dyDescent="0.25">
      <c r="B36" s="76" t="str">
        <f t="shared" si="1"/>
        <v/>
      </c>
      <c r="D36" s="76" t="str">
        <f t="shared" si="5"/>
        <v xml:space="preserve"> </v>
      </c>
      <c r="E36" s="215" t="str">
        <f t="shared" si="3"/>
        <v/>
      </c>
      <c r="F36" s="81"/>
      <c r="G36" s="82"/>
      <c r="H36" s="82"/>
      <c r="I36" s="82"/>
    </row>
    <row r="37" spans="2:9" x14ac:dyDescent="0.25">
      <c r="B37" s="76" t="str">
        <f t="shared" si="1"/>
        <v/>
      </c>
      <c r="D37" s="76" t="str">
        <f t="shared" si="5"/>
        <v xml:space="preserve"> </v>
      </c>
      <c r="E37" s="215" t="str">
        <f t="shared" si="3"/>
        <v/>
      </c>
      <c r="F37" s="81"/>
      <c r="G37" s="82"/>
      <c r="H37" s="82"/>
      <c r="I37" s="82"/>
    </row>
    <row r="38" spans="2:9" x14ac:dyDescent="0.25">
      <c r="B38" s="76" t="str">
        <f t="shared" si="1"/>
        <v/>
      </c>
      <c r="D38" s="76" t="str">
        <f t="shared" si="5"/>
        <v xml:space="preserve"> </v>
      </c>
      <c r="E38" s="215" t="str">
        <f t="shared" si="3"/>
        <v/>
      </c>
      <c r="F38" s="81"/>
      <c r="G38" s="82"/>
      <c r="H38" s="82"/>
      <c r="I38" s="82"/>
    </row>
    <row r="39" spans="2:9" x14ac:dyDescent="0.25">
      <c r="B39" s="76" t="str">
        <f t="shared" si="1"/>
        <v/>
      </c>
      <c r="D39" s="76" t="str">
        <f t="shared" si="5"/>
        <v xml:space="preserve"> </v>
      </c>
      <c r="E39" s="215" t="str">
        <f t="shared" si="3"/>
        <v/>
      </c>
      <c r="F39" s="81"/>
      <c r="G39" s="82"/>
      <c r="H39" s="82"/>
      <c r="I39" s="82"/>
    </row>
    <row r="40" spans="2:9" x14ac:dyDescent="0.25">
      <c r="B40" s="76" t="str">
        <f t="shared" si="1"/>
        <v/>
      </c>
      <c r="D40" s="76" t="str">
        <f t="shared" si="5"/>
        <v xml:space="preserve"> </v>
      </c>
      <c r="E40" s="215" t="str">
        <f t="shared" si="3"/>
        <v/>
      </c>
      <c r="F40" s="81"/>
      <c r="G40" s="82"/>
      <c r="H40" s="82"/>
      <c r="I40" s="82"/>
    </row>
    <row r="41" spans="2:9" x14ac:dyDescent="0.25">
      <c r="B41" s="76" t="str">
        <f t="shared" si="1"/>
        <v/>
      </c>
      <c r="D41" s="76" t="str">
        <f t="shared" si="5"/>
        <v xml:space="preserve"> </v>
      </c>
      <c r="E41" s="215" t="str">
        <f t="shared" si="3"/>
        <v/>
      </c>
      <c r="F41" s="81"/>
      <c r="G41" s="82"/>
      <c r="H41" s="82"/>
      <c r="I41" s="82"/>
    </row>
    <row r="42" spans="2:9" x14ac:dyDescent="0.25">
      <c r="B42" s="76" t="str">
        <f t="shared" si="1"/>
        <v/>
      </c>
      <c r="D42" s="76" t="str">
        <f t="shared" si="5"/>
        <v xml:space="preserve"> </v>
      </c>
      <c r="E42" s="215" t="str">
        <f t="shared" si="3"/>
        <v/>
      </c>
      <c r="F42" s="81"/>
      <c r="G42" s="82"/>
      <c r="H42" s="82"/>
      <c r="I42" s="82"/>
    </row>
    <row r="43" spans="2:9" x14ac:dyDescent="0.25">
      <c r="B43" s="76" t="str">
        <f t="shared" si="1"/>
        <v/>
      </c>
      <c r="D43" s="76" t="str">
        <f t="shared" si="5"/>
        <v xml:space="preserve"> </v>
      </c>
      <c r="E43" s="215" t="str">
        <f t="shared" si="3"/>
        <v/>
      </c>
      <c r="F43" s="81"/>
      <c r="G43" s="82"/>
      <c r="H43" s="82"/>
      <c r="I43" s="82"/>
    </row>
    <row r="44" spans="2:9" x14ac:dyDescent="0.25">
      <c r="B44" s="76" t="str">
        <f t="shared" si="1"/>
        <v/>
      </c>
      <c r="D44" s="76" t="str">
        <f t="shared" si="5"/>
        <v xml:space="preserve"> </v>
      </c>
      <c r="E44" s="215" t="str">
        <f t="shared" si="3"/>
        <v/>
      </c>
      <c r="F44" s="81"/>
      <c r="G44" s="82"/>
      <c r="H44" s="82"/>
      <c r="I44" s="82"/>
    </row>
    <row r="45" spans="2:9" x14ac:dyDescent="0.25">
      <c r="B45" s="76" t="str">
        <f t="shared" si="1"/>
        <v/>
      </c>
      <c r="D45" s="76" t="str">
        <f t="shared" si="5"/>
        <v xml:space="preserve"> </v>
      </c>
      <c r="E45" s="215" t="str">
        <f t="shared" si="3"/>
        <v/>
      </c>
      <c r="F45" s="81"/>
      <c r="G45" s="82"/>
      <c r="H45" s="82"/>
      <c r="I45" s="82"/>
    </row>
    <row r="46" spans="2:9" x14ac:dyDescent="0.25">
      <c r="B46" s="76" t="str">
        <f t="shared" si="1"/>
        <v/>
      </c>
      <c r="D46" s="76" t="str">
        <f t="shared" si="5"/>
        <v xml:space="preserve"> </v>
      </c>
      <c r="E46" s="215" t="str">
        <f t="shared" si="3"/>
        <v/>
      </c>
      <c r="F46" s="81"/>
      <c r="G46" s="82"/>
      <c r="H46" s="82"/>
      <c r="I46" s="82"/>
    </row>
    <row r="47" spans="2:9" x14ac:dyDescent="0.25">
      <c r="B47" s="76" t="str">
        <f t="shared" si="1"/>
        <v/>
      </c>
      <c r="D47" s="76" t="str">
        <f t="shared" si="5"/>
        <v xml:space="preserve"> </v>
      </c>
      <c r="E47" s="215" t="str">
        <f t="shared" si="3"/>
        <v/>
      </c>
      <c r="F47" s="81"/>
      <c r="G47" s="82"/>
      <c r="H47" s="82"/>
      <c r="I47" s="82"/>
    </row>
    <row r="48" spans="2:9" x14ac:dyDescent="0.25">
      <c r="B48" s="76" t="str">
        <f t="shared" si="1"/>
        <v/>
      </c>
      <c r="D48" s="76" t="str">
        <f t="shared" si="5"/>
        <v xml:space="preserve"> </v>
      </c>
      <c r="E48" s="215" t="str">
        <f t="shared" si="3"/>
        <v/>
      </c>
      <c r="F48" s="81"/>
      <c r="G48" s="82"/>
      <c r="H48" s="82"/>
      <c r="I48" s="82"/>
    </row>
    <row r="49" spans="2:9" x14ac:dyDescent="0.25">
      <c r="B49" s="76" t="str">
        <f t="shared" si="1"/>
        <v/>
      </c>
      <c r="D49" s="76" t="str">
        <f t="shared" si="5"/>
        <v xml:space="preserve"> </v>
      </c>
      <c r="E49" s="215" t="str">
        <f t="shared" si="3"/>
        <v/>
      </c>
      <c r="F49" s="81"/>
      <c r="G49" s="82"/>
      <c r="H49" s="82"/>
      <c r="I49" s="82"/>
    </row>
    <row r="50" spans="2:9" x14ac:dyDescent="0.25">
      <c r="B50" s="76" t="str">
        <f t="shared" si="1"/>
        <v/>
      </c>
      <c r="D50" s="76" t="str">
        <f t="shared" si="5"/>
        <v xml:space="preserve"> </v>
      </c>
      <c r="E50" s="215" t="str">
        <f t="shared" si="3"/>
        <v/>
      </c>
      <c r="F50" s="81"/>
      <c r="G50" s="82"/>
      <c r="H50" s="82"/>
      <c r="I50" s="82"/>
    </row>
    <row r="51" spans="2:9" x14ac:dyDescent="0.25">
      <c r="B51" s="76" t="str">
        <f t="shared" si="1"/>
        <v/>
      </c>
      <c r="D51" s="76" t="str">
        <f t="shared" si="5"/>
        <v xml:space="preserve"> </v>
      </c>
      <c r="E51" s="215" t="str">
        <f t="shared" si="3"/>
        <v/>
      </c>
      <c r="F51" s="81"/>
      <c r="G51" s="82"/>
      <c r="H51" s="82"/>
      <c r="I51" s="82"/>
    </row>
    <row r="52" spans="2:9" x14ac:dyDescent="0.25">
      <c r="B52" s="76" t="str">
        <f t="shared" si="1"/>
        <v/>
      </c>
      <c r="D52" s="76" t="str">
        <f t="shared" si="5"/>
        <v xml:space="preserve"> </v>
      </c>
      <c r="E52" s="215" t="str">
        <f t="shared" si="3"/>
        <v/>
      </c>
      <c r="F52" s="81"/>
      <c r="G52" s="82"/>
      <c r="H52" s="82"/>
      <c r="I52" s="82"/>
    </row>
    <row r="53" spans="2:9" x14ac:dyDescent="0.25">
      <c r="B53" s="76" t="str">
        <f t="shared" si="1"/>
        <v/>
      </c>
      <c r="D53" s="76" t="str">
        <f t="shared" si="5"/>
        <v xml:space="preserve"> </v>
      </c>
      <c r="E53" s="215" t="str">
        <f t="shared" si="3"/>
        <v/>
      </c>
      <c r="F53" s="81"/>
      <c r="G53" s="82"/>
      <c r="H53" s="82"/>
      <c r="I53" s="82"/>
    </row>
    <row r="54" spans="2:9" x14ac:dyDescent="0.25">
      <c r="B54" s="76" t="str">
        <f t="shared" si="1"/>
        <v/>
      </c>
      <c r="D54" s="76" t="str">
        <f t="shared" si="5"/>
        <v xml:space="preserve"> </v>
      </c>
      <c r="E54" s="215" t="str">
        <f t="shared" si="3"/>
        <v/>
      </c>
      <c r="F54" s="81"/>
      <c r="G54" s="82"/>
      <c r="H54" s="82"/>
      <c r="I54" s="82"/>
    </row>
    <row r="55" spans="2:9" x14ac:dyDescent="0.25">
      <c r="B55" s="76" t="str">
        <f t="shared" si="1"/>
        <v/>
      </c>
      <c r="D55" s="76" t="str">
        <f t="shared" si="5"/>
        <v xml:space="preserve"> </v>
      </c>
      <c r="E55" s="215" t="str">
        <f t="shared" si="3"/>
        <v/>
      </c>
      <c r="F55" s="81"/>
      <c r="G55" s="82"/>
      <c r="H55" s="82"/>
      <c r="I55" s="82"/>
    </row>
    <row r="56" spans="2:9" x14ac:dyDescent="0.25">
      <c r="B56" s="76" t="str">
        <f t="shared" si="1"/>
        <v/>
      </c>
      <c r="D56" s="76" t="str">
        <f t="shared" si="5"/>
        <v xml:space="preserve"> </v>
      </c>
      <c r="E56" s="215" t="str">
        <f t="shared" si="3"/>
        <v/>
      </c>
      <c r="F56" s="81"/>
      <c r="G56" s="82"/>
      <c r="H56" s="82"/>
      <c r="I56" s="82"/>
    </row>
    <row r="57" spans="2:9" x14ac:dyDescent="0.25">
      <c r="B57" s="76" t="str">
        <f t="shared" si="1"/>
        <v/>
      </c>
      <c r="D57" s="76" t="str">
        <f t="shared" si="5"/>
        <v xml:space="preserve"> </v>
      </c>
      <c r="E57" s="215" t="str">
        <f t="shared" si="3"/>
        <v/>
      </c>
      <c r="F57" s="81"/>
      <c r="G57" s="82"/>
      <c r="H57" s="82"/>
      <c r="I57" s="82"/>
    </row>
    <row r="58" spans="2:9" x14ac:dyDescent="0.25">
      <c r="B58" s="76" t="str">
        <f t="shared" si="1"/>
        <v/>
      </c>
      <c r="D58" s="76" t="str">
        <f t="shared" si="5"/>
        <v xml:space="preserve"> </v>
      </c>
      <c r="E58" s="215" t="str">
        <f t="shared" si="3"/>
        <v/>
      </c>
      <c r="F58" s="81"/>
      <c r="G58" s="82"/>
      <c r="H58" s="82"/>
      <c r="I58" s="82"/>
    </row>
    <row r="59" spans="2:9" x14ac:dyDescent="0.25">
      <c r="B59" s="76" t="str">
        <f t="shared" si="1"/>
        <v/>
      </c>
      <c r="D59" s="76" t="str">
        <f t="shared" si="5"/>
        <v xml:space="preserve"> </v>
      </c>
      <c r="E59" s="215" t="str">
        <f t="shared" si="3"/>
        <v/>
      </c>
      <c r="F59" s="81"/>
      <c r="G59" s="82"/>
      <c r="H59" s="82"/>
      <c r="I59" s="82"/>
    </row>
    <row r="60" spans="2:9" x14ac:dyDescent="0.25">
      <c r="B60" s="76" t="str">
        <f t="shared" si="1"/>
        <v/>
      </c>
      <c r="D60" s="76" t="str">
        <f t="shared" si="5"/>
        <v xml:space="preserve"> </v>
      </c>
      <c r="E60" s="215" t="str">
        <f t="shared" si="3"/>
        <v/>
      </c>
      <c r="F60" s="81"/>
      <c r="G60" s="82"/>
      <c r="H60" s="82"/>
      <c r="I60" s="82"/>
    </row>
    <row r="61" spans="2:9" x14ac:dyDescent="0.25">
      <c r="B61" s="76" t="str">
        <f t="shared" si="1"/>
        <v/>
      </c>
      <c r="D61" s="76" t="str">
        <f t="shared" si="5"/>
        <v xml:space="preserve"> </v>
      </c>
      <c r="E61" s="215" t="str">
        <f t="shared" si="3"/>
        <v/>
      </c>
      <c r="F61" s="81"/>
      <c r="G61" s="82"/>
      <c r="H61" s="82"/>
      <c r="I61" s="82"/>
    </row>
    <row r="62" spans="2:9" x14ac:dyDescent="0.25">
      <c r="B62" s="76" t="str">
        <f t="shared" si="1"/>
        <v/>
      </c>
      <c r="D62" s="76" t="str">
        <f t="shared" si="5"/>
        <v xml:space="preserve"> </v>
      </c>
      <c r="E62" s="215" t="str">
        <f t="shared" si="3"/>
        <v/>
      </c>
      <c r="F62" s="81"/>
      <c r="G62" s="82"/>
      <c r="H62" s="82"/>
      <c r="I62" s="82"/>
    </row>
    <row r="63" spans="2:9" x14ac:dyDescent="0.25">
      <c r="B63" s="76" t="str">
        <f t="shared" si="1"/>
        <v/>
      </c>
      <c r="D63" s="76" t="str">
        <f t="shared" si="5"/>
        <v xml:space="preserve"> </v>
      </c>
      <c r="E63" s="215" t="str">
        <f t="shared" si="3"/>
        <v/>
      </c>
      <c r="F63" s="81"/>
      <c r="G63" s="82"/>
      <c r="H63" s="82"/>
      <c r="I63" s="82"/>
    </row>
    <row r="64" spans="2:9" x14ac:dyDescent="0.25">
      <c r="B64" s="76" t="str">
        <f t="shared" si="1"/>
        <v/>
      </c>
      <c r="D64" s="76" t="str">
        <f t="shared" si="5"/>
        <v xml:space="preserve"> </v>
      </c>
      <c r="E64" s="215" t="str">
        <f t="shared" si="3"/>
        <v/>
      </c>
      <c r="F64" s="81"/>
      <c r="G64" s="82"/>
      <c r="H64" s="82"/>
      <c r="I64" s="82"/>
    </row>
    <row r="65" spans="2:9" x14ac:dyDescent="0.25">
      <c r="B65" s="76" t="str">
        <f t="shared" si="1"/>
        <v/>
      </c>
      <c r="D65" s="76" t="str">
        <f t="shared" si="5"/>
        <v xml:space="preserve"> </v>
      </c>
      <c r="E65" s="215" t="str">
        <f t="shared" si="3"/>
        <v/>
      </c>
      <c r="F65" s="81"/>
      <c r="G65" s="82"/>
      <c r="H65" s="82"/>
      <c r="I65" s="82"/>
    </row>
    <row r="66" spans="2:9" x14ac:dyDescent="0.25">
      <c r="B66" s="76" t="str">
        <f t="shared" si="1"/>
        <v/>
      </c>
      <c r="D66" s="76" t="str">
        <f t="shared" si="5"/>
        <v xml:space="preserve"> </v>
      </c>
      <c r="E66" s="215" t="str">
        <f t="shared" si="3"/>
        <v/>
      </c>
      <c r="F66" s="81"/>
      <c r="G66" s="82"/>
      <c r="H66" s="82"/>
      <c r="I66" s="82"/>
    </row>
    <row r="67" spans="2:9" x14ac:dyDescent="0.25">
      <c r="B67" s="76" t="str">
        <f t="shared" si="1"/>
        <v/>
      </c>
      <c r="D67" s="76" t="str">
        <f t="shared" si="5"/>
        <v xml:space="preserve"> </v>
      </c>
      <c r="E67" s="215" t="str">
        <f t="shared" si="3"/>
        <v/>
      </c>
      <c r="F67" s="81"/>
      <c r="G67" s="82"/>
      <c r="H67" s="82"/>
      <c r="I67" s="82"/>
    </row>
    <row r="68" spans="2:9" x14ac:dyDescent="0.25">
      <c r="B68" s="76" t="str">
        <f t="shared" ref="B68:B100" si="6">IF(F68="","",UPPER(F68)&amp;",  "&amp;PROPER(G68)&amp;" - "&amp;PROPER(H68))</f>
        <v/>
      </c>
      <c r="D68" s="76" t="str">
        <f t="shared" si="5"/>
        <v xml:space="preserve"> </v>
      </c>
      <c r="E68" s="215" t="str">
        <f t="shared" si="3"/>
        <v/>
      </c>
      <c r="F68" s="81"/>
      <c r="G68" s="82"/>
      <c r="H68" s="82"/>
      <c r="I68" s="82"/>
    </row>
    <row r="69" spans="2:9" x14ac:dyDescent="0.25">
      <c r="B69" s="76" t="str">
        <f t="shared" si="6"/>
        <v/>
      </c>
      <c r="D69" s="76" t="str">
        <f t="shared" si="5"/>
        <v xml:space="preserve"> </v>
      </c>
      <c r="E69" s="215" t="str">
        <f t="shared" ref="E69:E100" si="7">IF(ISERROR(IF(F69&lt;&gt;"",E68+1,"")),ROW(),IF(F69&lt;&gt;"",E68+1,""))</f>
        <v/>
      </c>
      <c r="F69" s="81"/>
      <c r="G69" s="82"/>
      <c r="H69" s="82"/>
      <c r="I69" s="82"/>
    </row>
    <row r="70" spans="2:9" x14ac:dyDescent="0.25">
      <c r="B70" s="76" t="str">
        <f t="shared" si="6"/>
        <v/>
      </c>
      <c r="D70" s="76" t="str">
        <f t="shared" si="5"/>
        <v xml:space="preserve"> </v>
      </c>
      <c r="E70" s="215" t="str">
        <f t="shared" si="7"/>
        <v/>
      </c>
      <c r="F70" s="81"/>
      <c r="G70" s="82"/>
      <c r="H70" s="82"/>
      <c r="I70" s="82"/>
    </row>
    <row r="71" spans="2:9" x14ac:dyDescent="0.25">
      <c r="B71" s="76" t="str">
        <f t="shared" si="6"/>
        <v/>
      </c>
      <c r="D71" s="76" t="str">
        <f t="shared" si="5"/>
        <v xml:space="preserve"> </v>
      </c>
      <c r="E71" s="215" t="str">
        <f t="shared" si="7"/>
        <v/>
      </c>
      <c r="F71" s="81"/>
      <c r="G71" s="82"/>
      <c r="H71" s="82"/>
      <c r="I71" s="82"/>
    </row>
    <row r="72" spans="2:9" x14ac:dyDescent="0.25">
      <c r="B72" s="76" t="str">
        <f t="shared" si="6"/>
        <v/>
      </c>
      <c r="D72" s="76" t="str">
        <f t="shared" si="5"/>
        <v xml:space="preserve"> </v>
      </c>
      <c r="E72" s="215" t="str">
        <f t="shared" si="7"/>
        <v/>
      </c>
      <c r="F72" s="81"/>
      <c r="G72" s="82"/>
      <c r="H72" s="82"/>
      <c r="I72" s="82"/>
    </row>
    <row r="73" spans="2:9" x14ac:dyDescent="0.25">
      <c r="B73" s="76" t="str">
        <f t="shared" si="6"/>
        <v/>
      </c>
      <c r="D73" s="76" t="str">
        <f t="shared" si="5"/>
        <v xml:space="preserve"> </v>
      </c>
      <c r="E73" s="215" t="str">
        <f t="shared" si="7"/>
        <v/>
      </c>
      <c r="F73" s="81"/>
      <c r="G73" s="82"/>
      <c r="H73" s="82"/>
      <c r="I73" s="82"/>
    </row>
    <row r="74" spans="2:9" x14ac:dyDescent="0.25">
      <c r="B74" s="76" t="str">
        <f t="shared" si="6"/>
        <v/>
      </c>
      <c r="D74" s="76" t="str">
        <f t="shared" si="5"/>
        <v xml:space="preserve"> </v>
      </c>
      <c r="E74" s="215" t="str">
        <f t="shared" si="7"/>
        <v/>
      </c>
      <c r="F74" s="81"/>
      <c r="G74" s="82"/>
      <c r="H74" s="82"/>
      <c r="I74" s="82"/>
    </row>
    <row r="75" spans="2:9" x14ac:dyDescent="0.25">
      <c r="B75" s="76" t="str">
        <f t="shared" si="6"/>
        <v/>
      </c>
      <c r="D75" s="76" t="str">
        <f t="shared" si="5"/>
        <v xml:space="preserve"> </v>
      </c>
      <c r="E75" s="215" t="str">
        <f t="shared" si="7"/>
        <v/>
      </c>
      <c r="F75" s="81"/>
      <c r="G75" s="82"/>
      <c r="H75" s="82"/>
      <c r="I75" s="82"/>
    </row>
    <row r="76" spans="2:9" x14ac:dyDescent="0.25">
      <c r="B76" s="76" t="str">
        <f t="shared" si="6"/>
        <v/>
      </c>
      <c r="D76" s="76" t="str">
        <f t="shared" si="5"/>
        <v xml:space="preserve"> </v>
      </c>
      <c r="E76" s="215" t="str">
        <f t="shared" si="7"/>
        <v/>
      </c>
      <c r="F76" s="81"/>
      <c r="G76" s="82"/>
      <c r="H76" s="82"/>
      <c r="I76" s="82"/>
    </row>
    <row r="77" spans="2:9" x14ac:dyDescent="0.25">
      <c r="B77" s="76" t="str">
        <f t="shared" si="6"/>
        <v/>
      </c>
      <c r="D77" s="76" t="str">
        <f t="shared" si="5"/>
        <v xml:space="preserve"> </v>
      </c>
      <c r="E77" s="215" t="str">
        <f t="shared" si="7"/>
        <v/>
      </c>
      <c r="F77" s="81"/>
      <c r="G77" s="82"/>
      <c r="H77" s="82"/>
      <c r="I77" s="82"/>
    </row>
    <row r="78" spans="2:9" x14ac:dyDescent="0.25">
      <c r="B78" s="76" t="str">
        <f t="shared" si="6"/>
        <v/>
      </c>
      <c r="D78" s="76" t="str">
        <f t="shared" si="5"/>
        <v xml:space="preserve"> </v>
      </c>
      <c r="E78" s="215" t="str">
        <f t="shared" si="7"/>
        <v/>
      </c>
      <c r="F78" s="81"/>
      <c r="G78" s="82"/>
      <c r="H78" s="82"/>
      <c r="I78" s="82"/>
    </row>
    <row r="79" spans="2:9" x14ac:dyDescent="0.25">
      <c r="B79" s="76" t="str">
        <f t="shared" si="6"/>
        <v/>
      </c>
      <c r="D79" s="76" t="str">
        <f t="shared" si="5"/>
        <v xml:space="preserve"> </v>
      </c>
      <c r="E79" s="215" t="str">
        <f t="shared" si="7"/>
        <v/>
      </c>
      <c r="F79" s="81"/>
      <c r="G79" s="82"/>
      <c r="H79" s="82"/>
      <c r="I79" s="82"/>
    </row>
    <row r="80" spans="2:9" x14ac:dyDescent="0.25">
      <c r="B80" s="76" t="str">
        <f t="shared" si="6"/>
        <v/>
      </c>
      <c r="D80" s="76" t="str">
        <f t="shared" si="5"/>
        <v xml:space="preserve"> </v>
      </c>
      <c r="E80" s="215" t="str">
        <f t="shared" si="7"/>
        <v/>
      </c>
      <c r="F80" s="81"/>
      <c r="G80" s="82"/>
      <c r="H80" s="82"/>
      <c r="I80" s="82"/>
    </row>
    <row r="81" spans="2:9" x14ac:dyDescent="0.25">
      <c r="B81" s="76" t="str">
        <f t="shared" si="6"/>
        <v/>
      </c>
      <c r="D81" s="76" t="str">
        <f t="shared" si="5"/>
        <v xml:space="preserve"> </v>
      </c>
      <c r="E81" s="215" t="str">
        <f t="shared" si="7"/>
        <v/>
      </c>
      <c r="F81" s="81"/>
      <c r="G81" s="82"/>
      <c r="H81" s="82"/>
      <c r="I81" s="82"/>
    </row>
    <row r="82" spans="2:9" x14ac:dyDescent="0.25">
      <c r="B82" s="76" t="str">
        <f t="shared" si="6"/>
        <v/>
      </c>
      <c r="D82" s="76" t="str">
        <f t="shared" si="5"/>
        <v xml:space="preserve"> </v>
      </c>
      <c r="E82" s="215" t="str">
        <f t="shared" si="7"/>
        <v/>
      </c>
      <c r="F82" s="81"/>
      <c r="G82" s="82"/>
      <c r="H82" s="82"/>
      <c r="I82" s="82"/>
    </row>
    <row r="83" spans="2:9" x14ac:dyDescent="0.25">
      <c r="B83" s="76" t="str">
        <f t="shared" si="6"/>
        <v/>
      </c>
      <c r="D83" s="76" t="str">
        <f t="shared" si="5"/>
        <v xml:space="preserve"> </v>
      </c>
      <c r="E83" s="215" t="str">
        <f t="shared" si="7"/>
        <v/>
      </c>
      <c r="F83" s="81"/>
      <c r="G83" s="82"/>
      <c r="H83" s="82"/>
      <c r="I83" s="82"/>
    </row>
    <row r="84" spans="2:9" x14ac:dyDescent="0.25">
      <c r="B84" s="76" t="str">
        <f t="shared" si="6"/>
        <v/>
      </c>
      <c r="D84" s="76" t="str">
        <f t="shared" si="5"/>
        <v xml:space="preserve"> </v>
      </c>
      <c r="E84" s="215" t="str">
        <f t="shared" si="7"/>
        <v/>
      </c>
      <c r="F84" s="81"/>
      <c r="G84" s="82"/>
      <c r="H84" s="82"/>
      <c r="I84" s="82"/>
    </row>
    <row r="85" spans="2:9" x14ac:dyDescent="0.25">
      <c r="B85" s="76" t="str">
        <f t="shared" si="6"/>
        <v/>
      </c>
      <c r="D85" s="76" t="str">
        <f t="shared" si="5"/>
        <v xml:space="preserve"> </v>
      </c>
      <c r="E85" s="215" t="str">
        <f t="shared" si="7"/>
        <v/>
      </c>
      <c r="F85" s="81"/>
      <c r="G85" s="82"/>
      <c r="H85" s="82"/>
      <c r="I85" s="82"/>
    </row>
    <row r="86" spans="2:9" x14ac:dyDescent="0.25">
      <c r="B86" s="76" t="str">
        <f t="shared" si="6"/>
        <v/>
      </c>
      <c r="D86" s="76" t="str">
        <f t="shared" si="5"/>
        <v xml:space="preserve"> </v>
      </c>
      <c r="E86" s="215" t="str">
        <f t="shared" si="7"/>
        <v/>
      </c>
      <c r="F86" s="81"/>
      <c r="G86" s="82"/>
      <c r="H86" s="82"/>
      <c r="I86" s="82"/>
    </row>
    <row r="87" spans="2:9" x14ac:dyDescent="0.25">
      <c r="B87" s="76" t="str">
        <f t="shared" si="6"/>
        <v/>
      </c>
      <c r="D87" s="76" t="str">
        <f t="shared" si="5"/>
        <v xml:space="preserve"> </v>
      </c>
      <c r="E87" s="215" t="str">
        <f t="shared" si="7"/>
        <v/>
      </c>
      <c r="F87" s="81"/>
      <c r="G87" s="82"/>
      <c r="H87" s="82"/>
      <c r="I87" s="82"/>
    </row>
    <row r="88" spans="2:9" x14ac:dyDescent="0.25">
      <c r="B88" s="76" t="str">
        <f t="shared" si="6"/>
        <v/>
      </c>
      <c r="D88" s="76" t="str">
        <f t="shared" si="5"/>
        <v xml:space="preserve"> </v>
      </c>
      <c r="E88" s="215" t="str">
        <f t="shared" si="7"/>
        <v/>
      </c>
      <c r="F88" s="81"/>
      <c r="G88" s="82"/>
      <c r="H88" s="82"/>
      <c r="I88" s="82"/>
    </row>
    <row r="89" spans="2:9" x14ac:dyDescent="0.25">
      <c r="B89" s="76" t="str">
        <f t="shared" si="6"/>
        <v/>
      </c>
      <c r="D89" s="76" t="str">
        <f t="shared" si="5"/>
        <v xml:space="preserve"> </v>
      </c>
      <c r="E89" s="215" t="str">
        <f t="shared" si="7"/>
        <v/>
      </c>
      <c r="F89" s="81"/>
      <c r="G89" s="82"/>
      <c r="H89" s="82"/>
      <c r="I89" s="82"/>
    </row>
    <row r="90" spans="2:9" x14ac:dyDescent="0.25">
      <c r="B90" s="76" t="str">
        <f t="shared" si="6"/>
        <v/>
      </c>
      <c r="D90" s="76" t="str">
        <f t="shared" si="5"/>
        <v xml:space="preserve"> </v>
      </c>
      <c r="E90" s="215" t="str">
        <f t="shared" si="7"/>
        <v/>
      </c>
      <c r="F90" s="81"/>
      <c r="G90" s="82"/>
      <c r="H90" s="82"/>
      <c r="I90" s="82"/>
    </row>
    <row r="91" spans="2:9" x14ac:dyDescent="0.25">
      <c r="B91" s="76" t="str">
        <f t="shared" si="6"/>
        <v/>
      </c>
      <c r="D91" s="76" t="str">
        <f t="shared" si="5"/>
        <v xml:space="preserve"> </v>
      </c>
      <c r="E91" s="215" t="str">
        <f t="shared" si="7"/>
        <v/>
      </c>
      <c r="F91" s="81"/>
      <c r="G91" s="82"/>
      <c r="H91" s="82"/>
      <c r="I91" s="82"/>
    </row>
    <row r="92" spans="2:9" x14ac:dyDescent="0.25">
      <c r="B92" s="76" t="str">
        <f t="shared" si="6"/>
        <v/>
      </c>
      <c r="D92" s="76" t="str">
        <f t="shared" si="5"/>
        <v xml:space="preserve"> </v>
      </c>
      <c r="E92" s="215" t="str">
        <f t="shared" si="7"/>
        <v/>
      </c>
      <c r="F92" s="81"/>
      <c r="G92" s="82"/>
      <c r="H92" s="82"/>
      <c r="I92" s="82"/>
    </row>
    <row r="93" spans="2:9" x14ac:dyDescent="0.25">
      <c r="B93" s="76" t="str">
        <f t="shared" si="6"/>
        <v/>
      </c>
      <c r="D93" s="76" t="str">
        <f t="shared" si="5"/>
        <v xml:space="preserve"> </v>
      </c>
      <c r="E93" s="215" t="str">
        <f t="shared" si="7"/>
        <v/>
      </c>
      <c r="F93" s="81"/>
      <c r="G93" s="82"/>
      <c r="H93" s="82"/>
      <c r="I93" s="82"/>
    </row>
    <row r="94" spans="2:9" x14ac:dyDescent="0.25">
      <c r="B94" s="76" t="str">
        <f t="shared" si="6"/>
        <v/>
      </c>
      <c r="D94" s="76" t="str">
        <f t="shared" ref="D94:D99" si="8">PROPER(G94)&amp;" "&amp;PROPER(F94)</f>
        <v xml:space="preserve"> </v>
      </c>
      <c r="E94" s="215" t="str">
        <f t="shared" si="7"/>
        <v/>
      </c>
      <c r="F94" s="81"/>
      <c r="G94" s="82"/>
      <c r="H94" s="82"/>
      <c r="I94" s="82"/>
    </row>
    <row r="95" spans="2:9" x14ac:dyDescent="0.25">
      <c r="B95" s="76" t="str">
        <f t="shared" si="6"/>
        <v/>
      </c>
      <c r="D95" s="76" t="str">
        <f t="shared" si="8"/>
        <v xml:space="preserve"> </v>
      </c>
      <c r="E95" s="215" t="str">
        <f t="shared" si="7"/>
        <v/>
      </c>
      <c r="F95" s="81"/>
      <c r="G95" s="82"/>
      <c r="H95" s="82"/>
      <c r="I95" s="82"/>
    </row>
    <row r="96" spans="2:9" x14ac:dyDescent="0.25">
      <c r="B96" s="76" t="str">
        <f t="shared" si="6"/>
        <v/>
      </c>
      <c r="D96" s="76" t="str">
        <f t="shared" si="8"/>
        <v xml:space="preserve"> </v>
      </c>
      <c r="E96" s="215" t="str">
        <f t="shared" si="7"/>
        <v/>
      </c>
      <c r="F96" s="81"/>
      <c r="G96" s="82"/>
      <c r="H96" s="82"/>
      <c r="I96" s="82"/>
    </row>
    <row r="97" spans="2:9" x14ac:dyDescent="0.25">
      <c r="B97" s="76" t="str">
        <f t="shared" si="6"/>
        <v/>
      </c>
      <c r="D97" s="76" t="str">
        <f t="shared" si="8"/>
        <v xml:space="preserve"> </v>
      </c>
      <c r="E97" s="215" t="str">
        <f t="shared" si="7"/>
        <v/>
      </c>
      <c r="F97" s="81"/>
      <c r="G97" s="82"/>
      <c r="H97" s="82"/>
      <c r="I97" s="82"/>
    </row>
    <row r="98" spans="2:9" x14ac:dyDescent="0.25">
      <c r="B98" s="76" t="str">
        <f t="shared" si="6"/>
        <v/>
      </c>
      <c r="D98" s="76" t="str">
        <f t="shared" si="8"/>
        <v xml:space="preserve"> </v>
      </c>
      <c r="E98" s="215" t="str">
        <f t="shared" si="7"/>
        <v/>
      </c>
      <c r="F98" s="81"/>
      <c r="G98" s="82"/>
      <c r="H98" s="82"/>
      <c r="I98" s="82"/>
    </row>
    <row r="99" spans="2:9" x14ac:dyDescent="0.25">
      <c r="B99" s="76" t="str">
        <f t="shared" si="6"/>
        <v/>
      </c>
      <c r="D99" s="76" t="str">
        <f t="shared" si="8"/>
        <v xml:space="preserve"> </v>
      </c>
      <c r="E99" s="215" t="str">
        <f t="shared" si="7"/>
        <v/>
      </c>
      <c r="F99" s="81"/>
      <c r="G99" s="82"/>
      <c r="H99" s="82"/>
      <c r="I99" s="82"/>
    </row>
    <row r="100" spans="2:9" ht="16.5" thickBot="1" x14ac:dyDescent="0.3">
      <c r="B100" s="76" t="str">
        <f t="shared" si="6"/>
        <v/>
      </c>
      <c r="D100" s="76" t="str">
        <f t="shared" ref="D100" si="9">PROPER(G100)&amp;" "&amp;PROPER(F100)</f>
        <v xml:space="preserve"> </v>
      </c>
      <c r="E100" s="215" t="str">
        <f t="shared" si="7"/>
        <v/>
      </c>
      <c r="F100" s="83"/>
      <c r="G100" s="84"/>
      <c r="H100" s="84"/>
      <c r="I100" s="84"/>
    </row>
  </sheetData>
  <sheetProtection sheet="1" objects="1" scenarios="1" selectLockedCells="1"/>
  <mergeCells count="2">
    <mergeCell ref="B2:D2"/>
    <mergeCell ref="F2:I2"/>
  </mergeCells>
  <dataValidations count="1">
    <dataValidation type="date" operator="greaterThanOrEqual" allowBlank="1" showInputMessage="1" showErrorMessage="1" sqref="I3:I100" xr:uid="{029D7A2F-F635-4046-BDFE-B3D9881FE2FB}">
      <formula1>$I$2</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504272D-09BB-4859-A568-120E71575D9B}">
          <x14:formula1>
            <xm:f>Data!$C$29:$C$37</xm:f>
          </x14:formula1>
          <xm:sqref>L3:L11 H3:H100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01130-8950-4B08-974D-B6FAD10C60B8}">
  <sheetPr codeName="Sheet1">
    <tabColor rgb="FFFFFF00"/>
    <pageSetUpPr fitToPage="1"/>
  </sheetPr>
  <dimension ref="A1:AQ235"/>
  <sheetViews>
    <sheetView showGridLines="0" view="pageBreakPreview" topLeftCell="A128" zoomScaleNormal="100" zoomScaleSheetLayoutView="100" workbookViewId="0">
      <selection activeCell="AD145" sqref="AD145"/>
    </sheetView>
  </sheetViews>
  <sheetFormatPr defaultColWidth="2.75" defaultRowHeight="15.75" x14ac:dyDescent="0.25"/>
  <cols>
    <col min="2" max="2" width="2.25" customWidth="1"/>
    <col min="3" max="18" width="2.625" style="8" customWidth="1"/>
    <col min="19" max="19" width="1.875" style="8" customWidth="1"/>
    <col min="20" max="33" width="2.625" style="8" customWidth="1"/>
    <col min="34" max="35" width="2.75" style="8"/>
    <col min="36" max="36" width="2.25" customWidth="1"/>
  </cols>
  <sheetData>
    <row r="1" spans="1:37"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1:37" x14ac:dyDescent="0.25">
      <c r="A2" s="16"/>
      <c r="B2" s="19"/>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19"/>
      <c r="AK2" s="16"/>
    </row>
    <row r="3" spans="1:37" x14ac:dyDescent="0.25">
      <c r="A3" s="16"/>
      <c r="B3" s="19"/>
      <c r="C3" s="21"/>
      <c r="D3" s="22"/>
      <c r="E3" s="20"/>
      <c r="F3" s="20"/>
      <c r="G3" s="20"/>
      <c r="H3" s="20"/>
      <c r="I3" s="20"/>
      <c r="J3" s="20"/>
      <c r="K3" s="20"/>
      <c r="L3" s="20"/>
      <c r="M3" s="20"/>
      <c r="N3" s="20"/>
      <c r="O3" s="20"/>
      <c r="P3" s="20"/>
      <c r="Q3" s="20"/>
      <c r="R3" s="23"/>
      <c r="S3" s="20"/>
      <c r="T3" s="21"/>
      <c r="U3" s="22"/>
      <c r="V3" s="20"/>
      <c r="W3" s="20"/>
      <c r="X3" s="20"/>
      <c r="Y3" s="20"/>
      <c r="Z3" s="20"/>
      <c r="AA3" s="20"/>
      <c r="AB3" s="20"/>
      <c r="AC3" s="20"/>
      <c r="AD3" s="20"/>
      <c r="AE3" s="20"/>
      <c r="AF3" s="20"/>
      <c r="AG3" s="20"/>
      <c r="AH3" s="20"/>
      <c r="AI3" s="23"/>
      <c r="AJ3" s="19"/>
      <c r="AK3" s="16"/>
    </row>
    <row r="4" spans="1:37" ht="23.25" x14ac:dyDescent="0.25">
      <c r="A4" s="16"/>
      <c r="B4" s="19"/>
      <c r="C4" s="388" t="s">
        <v>42</v>
      </c>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20"/>
      <c r="AG4" s="20"/>
      <c r="AH4" s="20"/>
      <c r="AI4" s="20"/>
      <c r="AJ4" s="19"/>
      <c r="AK4" s="16"/>
    </row>
    <row r="5" spans="1:37" ht="21" x14ac:dyDescent="0.25">
      <c r="A5" s="16"/>
      <c r="B5" s="19"/>
      <c r="C5" s="389" t="s">
        <v>43</v>
      </c>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20"/>
      <c r="AG5" s="20"/>
      <c r="AH5" s="20"/>
      <c r="AI5" s="20"/>
      <c r="AJ5" s="19"/>
      <c r="AK5" s="16"/>
    </row>
    <row r="6" spans="1:37" x14ac:dyDescent="0.25">
      <c r="A6" s="16"/>
      <c r="B6" s="19"/>
      <c r="C6" s="21" t="s">
        <v>33</v>
      </c>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19"/>
      <c r="AK6" s="16"/>
    </row>
    <row r="7" spans="1:37" x14ac:dyDescent="0.25">
      <c r="A7" s="16"/>
      <c r="B7" s="19"/>
      <c r="C7" s="21" t="s">
        <v>34</v>
      </c>
      <c r="D7" s="22"/>
      <c r="E7" s="22"/>
      <c r="F7" s="22"/>
      <c r="G7" s="22"/>
      <c r="H7" s="22"/>
      <c r="I7" s="22"/>
      <c r="J7" s="22"/>
      <c r="K7" s="22"/>
      <c r="L7" s="22"/>
      <c r="M7" s="22"/>
      <c r="N7" s="22"/>
      <c r="O7" s="22"/>
      <c r="P7" s="22"/>
      <c r="Q7" s="23" t="s">
        <v>39</v>
      </c>
      <c r="R7" s="23"/>
      <c r="S7" s="22"/>
      <c r="T7" s="22"/>
      <c r="U7" s="22"/>
      <c r="V7" s="22"/>
      <c r="W7" s="22"/>
      <c r="X7" s="22"/>
      <c r="Y7" s="22"/>
      <c r="Z7" s="22"/>
      <c r="AA7" s="22"/>
      <c r="AB7" s="22"/>
      <c r="AC7" s="22"/>
      <c r="AD7" s="22"/>
      <c r="AE7" s="22"/>
      <c r="AF7" s="22"/>
      <c r="AG7" s="22"/>
      <c r="AH7" s="22"/>
      <c r="AI7" s="22"/>
      <c r="AJ7" s="19"/>
      <c r="AK7" s="16"/>
    </row>
    <row r="8" spans="1:37" x14ac:dyDescent="0.25">
      <c r="A8" s="16"/>
      <c r="B8" s="19"/>
      <c r="C8" s="24" t="s">
        <v>35</v>
      </c>
      <c r="D8" s="22"/>
      <c r="E8" s="22"/>
      <c r="F8" s="22"/>
      <c r="G8" s="22"/>
      <c r="H8" s="22"/>
      <c r="I8" s="22"/>
      <c r="J8" s="22"/>
      <c r="K8" s="22"/>
      <c r="L8" s="22"/>
      <c r="M8" s="22"/>
      <c r="N8" s="22"/>
      <c r="O8" s="22"/>
      <c r="P8" s="22"/>
      <c r="Q8" s="25" t="s">
        <v>38</v>
      </c>
      <c r="R8" s="23"/>
      <c r="S8" s="22"/>
      <c r="T8" s="22"/>
      <c r="U8" s="22"/>
      <c r="V8" s="22"/>
      <c r="W8" s="22"/>
      <c r="X8" s="22"/>
      <c r="Y8" s="22"/>
      <c r="Z8" s="22"/>
      <c r="AA8" s="22"/>
      <c r="AB8" s="22"/>
      <c r="AC8" s="22"/>
      <c r="AD8" s="22"/>
      <c r="AE8" s="22"/>
      <c r="AF8" s="22"/>
      <c r="AG8" s="22"/>
      <c r="AH8" s="22"/>
      <c r="AI8" s="22"/>
      <c r="AJ8" s="19"/>
      <c r="AK8" s="16"/>
    </row>
    <row r="9" spans="1:37" x14ac:dyDescent="0.25">
      <c r="A9" s="16"/>
      <c r="B9" s="19"/>
      <c r="C9" s="24" t="s">
        <v>36</v>
      </c>
      <c r="D9" s="22"/>
      <c r="E9" s="22"/>
      <c r="F9" s="22"/>
      <c r="G9" s="26"/>
      <c r="H9" s="27"/>
      <c r="I9" s="27"/>
      <c r="J9" s="27"/>
      <c r="K9" s="27"/>
      <c r="L9" s="27"/>
      <c r="M9" s="27"/>
      <c r="N9" s="27"/>
      <c r="O9" s="27"/>
      <c r="P9" s="27"/>
      <c r="Q9" s="28" t="s">
        <v>37</v>
      </c>
      <c r="R9" s="22"/>
      <c r="S9" s="22"/>
      <c r="T9" s="22"/>
      <c r="U9" s="27"/>
      <c r="V9" s="27"/>
      <c r="W9" s="27"/>
      <c r="X9" s="27"/>
      <c r="Y9" s="27"/>
      <c r="Z9" s="22"/>
      <c r="AA9" s="22"/>
      <c r="AB9" s="22"/>
      <c r="AC9" s="22"/>
      <c r="AD9" s="22"/>
      <c r="AE9" s="22"/>
      <c r="AF9" s="22"/>
      <c r="AG9" s="442">
        <v>44896.175728703703</v>
      </c>
      <c r="AH9" s="442"/>
      <c r="AI9" s="442"/>
      <c r="AJ9" s="19"/>
      <c r="AK9" s="16"/>
    </row>
    <row r="10" spans="1:37" ht="19.5" x14ac:dyDescent="0.25">
      <c r="A10" s="16"/>
      <c r="B10" s="19"/>
      <c r="C10" s="385" t="s">
        <v>31</v>
      </c>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7"/>
      <c r="AJ10" s="19"/>
      <c r="AK10" s="16"/>
    </row>
    <row r="11" spans="1:37" ht="17.25" x14ac:dyDescent="0.25">
      <c r="A11" s="16"/>
      <c r="B11" s="19"/>
      <c r="C11" s="332" t="s">
        <v>26</v>
      </c>
      <c r="D11" s="350"/>
      <c r="E11" s="350"/>
      <c r="F11" s="335" t="str">
        <f>INDEX(Data!$G$4:$I$81,MATCH(N11,Data!$I$4:$I$81,0),1)</f>
        <v>??</v>
      </c>
      <c r="G11" s="468"/>
      <c r="H11" s="468"/>
      <c r="I11" s="338" t="s">
        <v>27</v>
      </c>
      <c r="J11" s="339"/>
      <c r="K11" s="339"/>
      <c r="L11" s="339"/>
      <c r="M11" s="339"/>
      <c r="N11" s="351" t="s">
        <v>372</v>
      </c>
      <c r="O11" s="352"/>
      <c r="P11" s="352"/>
      <c r="Q11" s="352"/>
      <c r="R11" s="352"/>
      <c r="S11" s="352"/>
      <c r="T11" s="352"/>
      <c r="U11" s="352"/>
      <c r="V11" s="352"/>
      <c r="W11" s="352"/>
      <c r="X11" s="352"/>
      <c r="Y11" s="353"/>
      <c r="Z11" s="338" t="s">
        <v>28</v>
      </c>
      <c r="AA11" s="341"/>
      <c r="AB11" s="341"/>
      <c r="AC11" s="341"/>
      <c r="AD11" s="341"/>
      <c r="AE11" s="341"/>
      <c r="AF11" s="342"/>
      <c r="AG11" s="395" t="str">
        <f>INDEX(Data!$G$4:$I$81,MATCH(N11,Data!$I$4:$I$81,0),2)</f>
        <v>??</v>
      </c>
      <c r="AH11" s="395"/>
      <c r="AI11" s="396"/>
      <c r="AJ11" s="19"/>
      <c r="AK11" s="16"/>
    </row>
    <row r="12" spans="1:37" ht="17.25" x14ac:dyDescent="0.3">
      <c r="A12" s="16"/>
      <c r="B12" s="19"/>
      <c r="C12" s="49"/>
      <c r="D12" s="50"/>
      <c r="E12" s="50"/>
      <c r="F12" s="50"/>
      <c r="G12" s="390" t="s">
        <v>29</v>
      </c>
      <c r="H12" s="391"/>
      <c r="I12" s="391"/>
      <c r="J12" s="391"/>
      <c r="K12" s="391"/>
      <c r="L12" s="391"/>
      <c r="M12" s="391"/>
      <c r="N12" s="391"/>
      <c r="O12" s="391"/>
      <c r="P12" s="391"/>
      <c r="Q12" s="391"/>
      <c r="R12" s="391"/>
      <c r="S12" s="391"/>
      <c r="T12" s="391"/>
      <c r="U12" s="392" t="s">
        <v>371</v>
      </c>
      <c r="V12" s="393"/>
      <c r="W12" s="393"/>
      <c r="X12" s="393"/>
      <c r="Y12" s="393"/>
      <c r="Z12" s="393"/>
      <c r="AA12" s="393"/>
      <c r="AB12" s="50"/>
      <c r="AC12" s="392" t="s">
        <v>371</v>
      </c>
      <c r="AD12" s="394"/>
      <c r="AE12" s="394"/>
      <c r="AF12" s="50"/>
      <c r="AG12" s="50"/>
      <c r="AH12" s="50"/>
      <c r="AI12" s="51"/>
      <c r="AJ12" s="19"/>
      <c r="AK12" s="16"/>
    </row>
    <row r="13" spans="1:37" ht="26.25" customHeight="1" x14ac:dyDescent="0.25">
      <c r="A13" s="16"/>
      <c r="B13" s="19"/>
      <c r="C13" s="316" t="s">
        <v>246</v>
      </c>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19"/>
      <c r="AK13" s="16"/>
    </row>
    <row r="14" spans="1:37" ht="17.25" customHeight="1" x14ac:dyDescent="0.3">
      <c r="A14" s="16"/>
      <c r="B14" s="19"/>
      <c r="C14" s="356">
        <v>0</v>
      </c>
      <c r="D14" s="357"/>
      <c r="E14" s="357"/>
      <c r="F14" s="354" t="s">
        <v>0</v>
      </c>
      <c r="G14" s="355"/>
      <c r="H14" s="355"/>
      <c r="I14" s="355"/>
      <c r="J14" s="355"/>
      <c r="K14" s="355"/>
      <c r="L14" s="355"/>
      <c r="M14" s="355"/>
      <c r="N14" s="355"/>
      <c r="O14" s="355"/>
      <c r="P14" s="355"/>
      <c r="Q14" s="355"/>
      <c r="R14" s="355"/>
      <c r="S14" s="355"/>
      <c r="T14" s="355"/>
      <c r="U14" s="355"/>
      <c r="V14" s="355"/>
      <c r="W14" s="355"/>
      <c r="X14" s="355"/>
      <c r="Y14" s="314" t="s">
        <v>1</v>
      </c>
      <c r="Z14" s="315"/>
      <c r="AA14" s="358">
        <v>17</v>
      </c>
      <c r="AB14" s="315"/>
      <c r="AC14" s="315"/>
      <c r="AD14" s="358">
        <v>0</v>
      </c>
      <c r="AE14" s="315"/>
      <c r="AF14" s="315"/>
      <c r="AG14" s="444"/>
      <c r="AH14" s="446"/>
      <c r="AI14" s="446"/>
      <c r="AJ14" s="19"/>
      <c r="AK14" s="16"/>
    </row>
    <row r="15" spans="1:37" ht="17.25" customHeight="1" x14ac:dyDescent="0.3">
      <c r="A15" s="16"/>
      <c r="B15" s="19"/>
      <c r="C15" s="356" t="s">
        <v>360</v>
      </c>
      <c r="D15" s="357"/>
      <c r="E15" s="357"/>
      <c r="F15" s="354" t="s">
        <v>274</v>
      </c>
      <c r="G15" s="355"/>
      <c r="H15" s="355"/>
      <c r="I15" s="355"/>
      <c r="J15" s="355"/>
      <c r="K15" s="355"/>
      <c r="L15" s="355"/>
      <c r="M15" s="355"/>
      <c r="N15" s="355"/>
      <c r="O15" s="355"/>
      <c r="P15" s="355"/>
      <c r="Q15" s="355"/>
      <c r="R15" s="355"/>
      <c r="S15" s="355"/>
      <c r="T15" s="355"/>
      <c r="U15" s="355"/>
      <c r="V15" s="355"/>
      <c r="W15" s="355"/>
      <c r="X15" s="355"/>
      <c r="Y15" s="314" t="s">
        <v>1</v>
      </c>
      <c r="Z15" s="315"/>
      <c r="AA15" s="358" t="s">
        <v>269</v>
      </c>
      <c r="AB15" s="315"/>
      <c r="AC15" s="315"/>
      <c r="AD15" s="358">
        <v>0</v>
      </c>
      <c r="AE15" s="315"/>
      <c r="AF15" s="315"/>
      <c r="AG15" s="445"/>
      <c r="AH15" s="446"/>
      <c r="AI15" s="446"/>
      <c r="AJ15" s="19"/>
      <c r="AK15" s="16"/>
    </row>
    <row r="16" spans="1:37" ht="17.25" customHeight="1" x14ac:dyDescent="0.3">
      <c r="A16" s="16"/>
      <c r="B16" s="19"/>
      <c r="C16" s="356">
        <v>0</v>
      </c>
      <c r="D16" s="357"/>
      <c r="E16" s="357"/>
      <c r="F16" s="354" t="s">
        <v>358</v>
      </c>
      <c r="G16" s="355"/>
      <c r="H16" s="355"/>
      <c r="I16" s="355"/>
      <c r="J16" s="355"/>
      <c r="K16" s="355"/>
      <c r="L16" s="355"/>
      <c r="M16" s="355"/>
      <c r="N16" s="355"/>
      <c r="O16" s="355"/>
      <c r="P16" s="355"/>
      <c r="Q16" s="355"/>
      <c r="R16" s="355"/>
      <c r="S16" s="355"/>
      <c r="T16" s="355"/>
      <c r="U16" s="355"/>
      <c r="V16" s="359"/>
      <c r="W16" s="360"/>
      <c r="X16" s="360"/>
      <c r="Y16" s="314" t="s">
        <v>1</v>
      </c>
      <c r="Z16" s="315"/>
      <c r="AA16" s="358">
        <v>17</v>
      </c>
      <c r="AB16" s="315"/>
      <c r="AC16" s="315"/>
      <c r="AD16" s="358">
        <v>0</v>
      </c>
      <c r="AE16" s="315"/>
      <c r="AF16" s="315"/>
      <c r="AG16" s="444"/>
      <c r="AH16" s="446"/>
      <c r="AI16" s="446"/>
      <c r="AJ16" s="19"/>
      <c r="AK16" s="16"/>
    </row>
    <row r="17" spans="1:37" ht="17.25" customHeight="1" x14ac:dyDescent="0.3">
      <c r="A17" s="16"/>
      <c r="B17" s="19"/>
      <c r="C17" s="356">
        <v>0</v>
      </c>
      <c r="D17" s="357"/>
      <c r="E17" s="357"/>
      <c r="F17" s="354" t="s">
        <v>228</v>
      </c>
      <c r="G17" s="355"/>
      <c r="H17" s="355"/>
      <c r="I17" s="355"/>
      <c r="J17" s="355"/>
      <c r="K17" s="355"/>
      <c r="L17" s="355"/>
      <c r="M17" s="355"/>
      <c r="N17" s="355"/>
      <c r="O17" s="355"/>
      <c r="P17" s="355"/>
      <c r="Q17" s="355"/>
      <c r="R17" s="355"/>
      <c r="S17" s="355"/>
      <c r="T17" s="355"/>
      <c r="U17" s="355"/>
      <c r="V17" s="359" t="s">
        <v>360</v>
      </c>
      <c r="W17" s="360"/>
      <c r="X17" s="360"/>
      <c r="Y17" s="314" t="s">
        <v>1</v>
      </c>
      <c r="Z17" s="315"/>
      <c r="AA17" s="358">
        <v>17</v>
      </c>
      <c r="AB17" s="315"/>
      <c r="AC17" s="315"/>
      <c r="AD17" s="358">
        <v>0</v>
      </c>
      <c r="AE17" s="315"/>
      <c r="AF17" s="315"/>
      <c r="AG17" s="444"/>
      <c r="AH17" s="446"/>
      <c r="AI17" s="446"/>
      <c r="AJ17" s="19"/>
      <c r="AK17" s="16"/>
    </row>
    <row r="18" spans="1:37" ht="17.25" customHeight="1" x14ac:dyDescent="0.3">
      <c r="A18" s="16"/>
      <c r="B18" s="19"/>
      <c r="C18" s="356">
        <v>0</v>
      </c>
      <c r="D18" s="357"/>
      <c r="E18" s="357"/>
      <c r="F18" s="354" t="s">
        <v>3</v>
      </c>
      <c r="G18" s="355"/>
      <c r="H18" s="355"/>
      <c r="I18" s="355"/>
      <c r="J18" s="355"/>
      <c r="K18" s="355"/>
      <c r="L18" s="355"/>
      <c r="M18" s="355"/>
      <c r="N18" s="355"/>
      <c r="O18" s="355"/>
      <c r="P18" s="355"/>
      <c r="Q18" s="355"/>
      <c r="R18" s="355"/>
      <c r="S18" s="355"/>
      <c r="T18" s="355"/>
      <c r="U18" s="355"/>
      <c r="V18" s="355"/>
      <c r="W18" s="355"/>
      <c r="X18" s="355"/>
      <c r="Y18" s="314" t="s">
        <v>1</v>
      </c>
      <c r="Z18" s="315"/>
      <c r="AA18" s="358">
        <v>7</v>
      </c>
      <c r="AB18" s="315"/>
      <c r="AC18" s="315"/>
      <c r="AD18" s="358">
        <v>0</v>
      </c>
      <c r="AE18" s="315"/>
      <c r="AF18" s="315"/>
      <c r="AG18" s="444">
        <v>0</v>
      </c>
      <c r="AH18" s="446"/>
      <c r="AI18" s="446"/>
      <c r="AJ18" s="19"/>
      <c r="AK18" s="16"/>
    </row>
    <row r="19" spans="1:37" ht="26.25" customHeight="1" x14ac:dyDescent="0.25">
      <c r="A19" s="16"/>
      <c r="B19" s="19"/>
      <c r="C19" s="316" t="s">
        <v>345</v>
      </c>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19"/>
      <c r="AK19" s="16"/>
    </row>
    <row r="20" spans="1:37" ht="17.25" customHeight="1" x14ac:dyDescent="0.3">
      <c r="A20" s="16"/>
      <c r="B20" s="19"/>
      <c r="C20" s="356">
        <v>0</v>
      </c>
      <c r="D20" s="357"/>
      <c r="E20" s="357"/>
      <c r="F20" s="354" t="s">
        <v>0</v>
      </c>
      <c r="G20" s="355"/>
      <c r="H20" s="355"/>
      <c r="I20" s="355"/>
      <c r="J20" s="355"/>
      <c r="K20" s="355"/>
      <c r="L20" s="355"/>
      <c r="M20" s="355"/>
      <c r="N20" s="355"/>
      <c r="O20" s="355"/>
      <c r="P20" s="355"/>
      <c r="Q20" s="355"/>
      <c r="R20" s="355"/>
      <c r="S20" s="355"/>
      <c r="T20" s="355"/>
      <c r="U20" s="355"/>
      <c r="V20" s="355"/>
      <c r="W20" s="355"/>
      <c r="X20" s="355"/>
      <c r="Y20" s="314" t="s">
        <v>1</v>
      </c>
      <c r="Z20" s="315"/>
      <c r="AA20" s="358">
        <v>17</v>
      </c>
      <c r="AB20" s="315"/>
      <c r="AC20" s="315"/>
      <c r="AD20" s="358">
        <v>0</v>
      </c>
      <c r="AE20" s="315"/>
      <c r="AF20" s="315"/>
      <c r="AG20" s="444"/>
      <c r="AH20" s="446"/>
      <c r="AI20" s="446"/>
      <c r="AJ20" s="19"/>
      <c r="AK20" s="16"/>
    </row>
    <row r="21" spans="1:37" ht="17.25" customHeight="1" x14ac:dyDescent="0.3">
      <c r="A21" s="16"/>
      <c r="B21" s="19"/>
      <c r="C21" s="356">
        <v>0</v>
      </c>
      <c r="D21" s="357"/>
      <c r="E21" s="357"/>
      <c r="F21" s="354" t="s">
        <v>2</v>
      </c>
      <c r="G21" s="355"/>
      <c r="H21" s="355"/>
      <c r="I21" s="355"/>
      <c r="J21" s="355"/>
      <c r="K21" s="355"/>
      <c r="L21" s="355"/>
      <c r="M21" s="355"/>
      <c r="N21" s="355"/>
      <c r="O21" s="355"/>
      <c r="P21" s="355"/>
      <c r="Q21" s="355"/>
      <c r="R21" s="355"/>
      <c r="S21" s="355"/>
      <c r="T21" s="355"/>
      <c r="U21" s="355"/>
      <c r="V21" s="355"/>
      <c r="W21" s="355"/>
      <c r="X21" s="355"/>
      <c r="Y21" s="314" t="s">
        <v>1</v>
      </c>
      <c r="Z21" s="315"/>
      <c r="AA21" s="358">
        <v>25</v>
      </c>
      <c r="AB21" s="315"/>
      <c r="AC21" s="315"/>
      <c r="AD21" s="358">
        <v>0</v>
      </c>
      <c r="AE21" s="315"/>
      <c r="AF21" s="315"/>
      <c r="AG21" s="444"/>
      <c r="AH21" s="446"/>
      <c r="AI21" s="446"/>
      <c r="AJ21" s="19"/>
      <c r="AK21" s="16"/>
    </row>
    <row r="22" spans="1:37" ht="17.25" customHeight="1" x14ac:dyDescent="0.3">
      <c r="A22" s="16"/>
      <c r="B22" s="19"/>
      <c r="C22" s="356">
        <v>0</v>
      </c>
      <c r="D22" s="357"/>
      <c r="E22" s="357"/>
      <c r="F22" s="354" t="s">
        <v>358</v>
      </c>
      <c r="G22" s="355"/>
      <c r="H22" s="355"/>
      <c r="I22" s="355"/>
      <c r="J22" s="355"/>
      <c r="K22" s="355"/>
      <c r="L22" s="355"/>
      <c r="M22" s="355"/>
      <c r="N22" s="355"/>
      <c r="O22" s="355"/>
      <c r="P22" s="355"/>
      <c r="Q22" s="355"/>
      <c r="R22" s="355"/>
      <c r="S22" s="355"/>
      <c r="T22" s="355"/>
      <c r="U22" s="355"/>
      <c r="V22" s="359"/>
      <c r="W22" s="360"/>
      <c r="X22" s="360"/>
      <c r="Y22" s="314" t="s">
        <v>1</v>
      </c>
      <c r="Z22" s="315"/>
      <c r="AA22" s="358">
        <v>17</v>
      </c>
      <c r="AB22" s="315"/>
      <c r="AC22" s="315"/>
      <c r="AD22" s="358">
        <v>0</v>
      </c>
      <c r="AE22" s="315"/>
      <c r="AF22" s="315"/>
      <c r="AG22" s="444"/>
      <c r="AH22" s="446"/>
      <c r="AI22" s="446"/>
      <c r="AJ22" s="19"/>
      <c r="AK22" s="16"/>
    </row>
    <row r="23" spans="1:37" ht="17.25" customHeight="1" x14ac:dyDescent="0.3">
      <c r="A23" s="16"/>
      <c r="B23" s="19"/>
      <c r="C23" s="356">
        <v>0</v>
      </c>
      <c r="D23" s="357"/>
      <c r="E23" s="357"/>
      <c r="F23" s="354" t="s">
        <v>3</v>
      </c>
      <c r="G23" s="355"/>
      <c r="H23" s="355"/>
      <c r="I23" s="355"/>
      <c r="J23" s="355"/>
      <c r="K23" s="355"/>
      <c r="L23" s="355"/>
      <c r="M23" s="355"/>
      <c r="N23" s="355"/>
      <c r="O23" s="355"/>
      <c r="P23" s="355"/>
      <c r="Q23" s="355"/>
      <c r="R23" s="355"/>
      <c r="S23" s="355"/>
      <c r="T23" s="355"/>
      <c r="U23" s="355"/>
      <c r="V23" s="355"/>
      <c r="W23" s="355"/>
      <c r="X23" s="355"/>
      <c r="Y23" s="314" t="s">
        <v>1</v>
      </c>
      <c r="Z23" s="315"/>
      <c r="AA23" s="358">
        <v>7</v>
      </c>
      <c r="AB23" s="315"/>
      <c r="AC23" s="315"/>
      <c r="AD23" s="358">
        <v>0</v>
      </c>
      <c r="AE23" s="315"/>
      <c r="AF23" s="315"/>
      <c r="AG23" s="444">
        <v>0</v>
      </c>
      <c r="AH23" s="446">
        <v>476</v>
      </c>
      <c r="AI23" s="446"/>
      <c r="AJ23" s="19"/>
      <c r="AK23" s="16"/>
    </row>
    <row r="24" spans="1:37" ht="26.25" customHeight="1" x14ac:dyDescent="0.25">
      <c r="A24" s="16"/>
      <c r="B24" s="19"/>
      <c r="C24" s="316" t="s">
        <v>307</v>
      </c>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19"/>
      <c r="AK24" s="16"/>
    </row>
    <row r="25" spans="1:37" ht="17.25" customHeight="1" x14ac:dyDescent="0.3">
      <c r="A25" s="16"/>
      <c r="B25" s="19"/>
      <c r="C25" s="356">
        <v>0</v>
      </c>
      <c r="D25" s="357"/>
      <c r="E25" s="357"/>
      <c r="F25" s="354" t="s">
        <v>0</v>
      </c>
      <c r="G25" s="355"/>
      <c r="H25" s="355"/>
      <c r="I25" s="355"/>
      <c r="J25" s="355"/>
      <c r="K25" s="355"/>
      <c r="L25" s="355"/>
      <c r="M25" s="355"/>
      <c r="N25" s="355"/>
      <c r="O25" s="355"/>
      <c r="P25" s="355"/>
      <c r="Q25" s="355"/>
      <c r="R25" s="355"/>
      <c r="S25" s="355"/>
      <c r="T25" s="355"/>
      <c r="U25" s="355"/>
      <c r="V25" s="355"/>
      <c r="W25" s="355"/>
      <c r="X25" s="355"/>
      <c r="Y25" s="314" t="s">
        <v>1</v>
      </c>
      <c r="Z25" s="315"/>
      <c r="AA25" s="358">
        <v>8.5</v>
      </c>
      <c r="AB25" s="315"/>
      <c r="AC25" s="315"/>
      <c r="AD25" s="358">
        <v>0</v>
      </c>
      <c r="AE25" s="315"/>
      <c r="AF25" s="315"/>
      <c r="AG25" s="444"/>
      <c r="AH25" s="446"/>
      <c r="AI25" s="446"/>
      <c r="AJ25" s="19"/>
      <c r="AK25" s="16"/>
    </row>
    <row r="26" spans="1:37" ht="17.25" customHeight="1" x14ac:dyDescent="0.3">
      <c r="A26" s="16"/>
      <c r="B26" s="19"/>
      <c r="C26" s="356">
        <v>0</v>
      </c>
      <c r="D26" s="357"/>
      <c r="E26" s="357"/>
      <c r="F26" s="354" t="s">
        <v>2</v>
      </c>
      <c r="G26" s="355"/>
      <c r="H26" s="355"/>
      <c r="I26" s="355"/>
      <c r="J26" s="355"/>
      <c r="K26" s="355"/>
      <c r="L26" s="355"/>
      <c r="M26" s="355"/>
      <c r="N26" s="355"/>
      <c r="O26" s="355"/>
      <c r="P26" s="355"/>
      <c r="Q26" s="355"/>
      <c r="R26" s="355"/>
      <c r="S26" s="355"/>
      <c r="T26" s="355"/>
      <c r="U26" s="355"/>
      <c r="V26" s="355"/>
      <c r="W26" s="355"/>
      <c r="X26" s="355"/>
      <c r="Y26" s="314" t="s">
        <v>1</v>
      </c>
      <c r="Z26" s="315"/>
      <c r="AA26" s="358">
        <v>12.5</v>
      </c>
      <c r="AB26" s="315"/>
      <c r="AC26" s="315"/>
      <c r="AD26" s="358">
        <v>0</v>
      </c>
      <c r="AE26" s="315"/>
      <c r="AF26" s="315"/>
      <c r="AG26" s="444"/>
      <c r="AH26" s="446"/>
      <c r="AI26" s="446"/>
      <c r="AJ26" s="19"/>
      <c r="AK26" s="16"/>
    </row>
    <row r="27" spans="1:37" ht="17.25" customHeight="1" x14ac:dyDescent="0.3">
      <c r="A27" s="16"/>
      <c r="B27" s="19"/>
      <c r="C27" s="356">
        <v>0</v>
      </c>
      <c r="D27" s="357"/>
      <c r="E27" s="357"/>
      <c r="F27" s="354" t="s">
        <v>358</v>
      </c>
      <c r="G27" s="355"/>
      <c r="H27" s="355"/>
      <c r="I27" s="355"/>
      <c r="J27" s="355"/>
      <c r="K27" s="355"/>
      <c r="L27" s="355"/>
      <c r="M27" s="355"/>
      <c r="N27" s="355"/>
      <c r="O27" s="355"/>
      <c r="P27" s="355"/>
      <c r="Q27" s="355"/>
      <c r="R27" s="355"/>
      <c r="S27" s="355"/>
      <c r="T27" s="355"/>
      <c r="U27" s="355"/>
      <c r="V27" s="359"/>
      <c r="W27" s="360"/>
      <c r="X27" s="360"/>
      <c r="Y27" s="314" t="s">
        <v>1</v>
      </c>
      <c r="Z27" s="315"/>
      <c r="AA27" s="358">
        <v>8.5</v>
      </c>
      <c r="AB27" s="315"/>
      <c r="AC27" s="315"/>
      <c r="AD27" s="358">
        <v>0</v>
      </c>
      <c r="AE27" s="315"/>
      <c r="AF27" s="315"/>
      <c r="AG27" s="444"/>
      <c r="AH27" s="446"/>
      <c r="AI27" s="446"/>
      <c r="AJ27" s="19"/>
      <c r="AK27" s="16"/>
    </row>
    <row r="28" spans="1:37" ht="17.25" customHeight="1" x14ac:dyDescent="0.3">
      <c r="A28" s="16"/>
      <c r="B28" s="19"/>
      <c r="C28" s="356">
        <v>0</v>
      </c>
      <c r="D28" s="357"/>
      <c r="E28" s="357"/>
      <c r="F28" s="354" t="s">
        <v>3</v>
      </c>
      <c r="G28" s="355"/>
      <c r="H28" s="355"/>
      <c r="I28" s="355"/>
      <c r="J28" s="355"/>
      <c r="K28" s="355"/>
      <c r="L28" s="355"/>
      <c r="M28" s="355"/>
      <c r="N28" s="355"/>
      <c r="O28" s="355"/>
      <c r="P28" s="355"/>
      <c r="Q28" s="355"/>
      <c r="R28" s="355"/>
      <c r="S28" s="355"/>
      <c r="T28" s="355"/>
      <c r="U28" s="355"/>
      <c r="V28" s="355"/>
      <c r="W28" s="355"/>
      <c r="X28" s="355"/>
      <c r="Y28" s="314" t="s">
        <v>1</v>
      </c>
      <c r="Z28" s="315"/>
      <c r="AA28" s="358">
        <v>3.5</v>
      </c>
      <c r="AB28" s="315"/>
      <c r="AC28" s="315"/>
      <c r="AD28" s="358">
        <v>0</v>
      </c>
      <c r="AE28" s="315"/>
      <c r="AF28" s="315"/>
      <c r="AG28" s="444">
        <v>0</v>
      </c>
      <c r="AH28" s="446">
        <v>476</v>
      </c>
      <c r="AI28" s="446"/>
      <c r="AJ28" s="19"/>
      <c r="AK28" s="16"/>
    </row>
    <row r="29" spans="1:37" ht="29.25" customHeight="1" x14ac:dyDescent="0.25">
      <c r="A29" s="16"/>
      <c r="B29" s="19"/>
      <c r="C29" s="374" t="s">
        <v>221</v>
      </c>
      <c r="D29" s="375"/>
      <c r="E29" s="375"/>
      <c r="F29" s="375"/>
      <c r="G29" s="375"/>
      <c r="H29" s="375"/>
      <c r="I29" s="375"/>
      <c r="J29" s="375"/>
      <c r="K29" s="375"/>
      <c r="L29" s="375"/>
      <c r="M29" s="375"/>
      <c r="N29" s="375"/>
      <c r="O29" s="375"/>
      <c r="P29" s="375"/>
      <c r="Q29" s="375"/>
      <c r="R29" s="375"/>
      <c r="S29" s="375"/>
      <c r="T29" s="375"/>
      <c r="U29" s="375"/>
      <c r="V29" s="375"/>
      <c r="W29" s="375"/>
      <c r="X29" s="375"/>
      <c r="Y29" s="373" t="s">
        <v>5</v>
      </c>
      <c r="Z29" s="368"/>
      <c r="AA29" s="368"/>
      <c r="AB29" s="368"/>
      <c r="AC29" s="368"/>
      <c r="AD29" s="368"/>
      <c r="AE29" s="368"/>
      <c r="AF29" s="368"/>
      <c r="AG29" s="371">
        <v>0</v>
      </c>
      <c r="AH29" s="372"/>
      <c r="AI29" s="372"/>
      <c r="AJ29" s="19"/>
      <c r="AK29" s="16"/>
    </row>
    <row r="30" spans="1:37" ht="13.5" customHeight="1" x14ac:dyDescent="0.25">
      <c r="A30" s="16"/>
      <c r="B30" s="19"/>
      <c r="C30" s="29"/>
      <c r="N30" s="20"/>
      <c r="O30" s="20"/>
      <c r="P30" s="20"/>
      <c r="Q30" s="20"/>
      <c r="R30" s="20"/>
      <c r="S30" s="20"/>
      <c r="T30" s="20"/>
      <c r="U30" s="20"/>
      <c r="V30" s="20"/>
      <c r="W30" s="20"/>
      <c r="X30" s="20"/>
      <c r="Y30" s="20"/>
      <c r="Z30" s="20"/>
      <c r="AA30" s="20"/>
      <c r="AB30" s="20"/>
      <c r="AC30" s="20"/>
      <c r="AD30" s="20"/>
      <c r="AE30" s="20"/>
      <c r="AF30" s="20"/>
      <c r="AG30" s="20"/>
      <c r="AH30" s="20"/>
      <c r="AI30" s="20"/>
      <c r="AJ30" s="19"/>
      <c r="AK30" s="16"/>
    </row>
    <row r="31" spans="1:37" ht="16.5" customHeight="1" x14ac:dyDescent="0.25">
      <c r="A31" s="16"/>
      <c r="B31" s="19"/>
      <c r="C31" s="30"/>
      <c r="D31" s="20"/>
      <c r="E31" s="20"/>
      <c r="F31" s="20"/>
      <c r="G31" s="363" t="s">
        <v>6</v>
      </c>
      <c r="H31" s="284"/>
      <c r="I31" s="284"/>
      <c r="J31" s="284"/>
      <c r="K31" s="284"/>
      <c r="L31" s="284"/>
      <c r="M31" s="284"/>
      <c r="N31" s="284"/>
      <c r="O31" s="284"/>
      <c r="P31" s="367" t="s">
        <v>7</v>
      </c>
      <c r="Q31" s="368"/>
      <c r="R31" s="368"/>
      <c r="S31" s="368"/>
      <c r="T31" s="368"/>
      <c r="U31" s="376" t="s">
        <v>8</v>
      </c>
      <c r="V31" s="368"/>
      <c r="W31" s="368"/>
      <c r="X31" s="368"/>
      <c r="Y31" s="368"/>
      <c r="Z31" s="368"/>
      <c r="AA31" s="368"/>
      <c r="AB31" s="368"/>
      <c r="AC31" s="368"/>
      <c r="AD31" s="377"/>
      <c r="AE31" s="20"/>
      <c r="AJ31" s="19"/>
      <c r="AK31" s="16"/>
    </row>
    <row r="32" spans="1:37" ht="16.5" customHeight="1" x14ac:dyDescent="0.25">
      <c r="A32" s="16"/>
      <c r="B32" s="19"/>
      <c r="G32" s="283" t="s">
        <v>297</v>
      </c>
      <c r="H32" s="284"/>
      <c r="I32" s="284"/>
      <c r="J32" s="284"/>
      <c r="K32" s="284"/>
      <c r="L32" s="284"/>
      <c r="M32" s="284"/>
      <c r="N32" s="284"/>
      <c r="O32" s="20"/>
      <c r="P32" s="369" t="s">
        <v>9</v>
      </c>
      <c r="Q32" s="284"/>
      <c r="R32" s="284"/>
      <c r="S32" s="284"/>
      <c r="T32" s="284"/>
      <c r="U32" s="363" t="s">
        <v>10</v>
      </c>
      <c r="V32" s="284"/>
      <c r="W32" s="284"/>
      <c r="X32" s="284"/>
      <c r="Y32" s="284"/>
      <c r="Z32" s="284"/>
      <c r="AA32" s="284"/>
      <c r="AB32" s="284"/>
      <c r="AC32" s="284"/>
      <c r="AD32" s="364"/>
      <c r="AE32" s="20"/>
      <c r="AJ32" s="19"/>
      <c r="AK32" s="16"/>
    </row>
    <row r="33" spans="1:43" ht="16.5" customHeight="1" x14ac:dyDescent="0.25">
      <c r="A33" s="16"/>
      <c r="B33" s="19"/>
      <c r="O33" s="20"/>
      <c r="P33" s="369" t="s">
        <v>11</v>
      </c>
      <c r="Q33" s="284"/>
      <c r="R33" s="284"/>
      <c r="S33" s="284"/>
      <c r="T33" s="284"/>
      <c r="U33" s="363" t="s">
        <v>12</v>
      </c>
      <c r="V33" s="284"/>
      <c r="W33" s="284"/>
      <c r="X33" s="284"/>
      <c r="Y33" s="284"/>
      <c r="Z33" s="284"/>
      <c r="AA33" s="284"/>
      <c r="AB33" s="284"/>
      <c r="AC33" s="284"/>
      <c r="AD33" s="364"/>
      <c r="AE33" s="20"/>
      <c r="AJ33" s="19"/>
      <c r="AK33" s="16"/>
    </row>
    <row r="34" spans="1:43" ht="16.5" customHeight="1" x14ac:dyDescent="0.25">
      <c r="A34" s="16"/>
      <c r="B34" s="19"/>
      <c r="G34" s="285" t="s">
        <v>296</v>
      </c>
      <c r="H34" s="285"/>
      <c r="J34" s="286">
        <v>44501</v>
      </c>
      <c r="K34" s="286"/>
      <c r="L34" s="286"/>
      <c r="M34" s="286"/>
      <c r="N34" s="20"/>
      <c r="O34" s="20"/>
      <c r="P34" s="370" t="s">
        <v>13</v>
      </c>
      <c r="Q34" s="318"/>
      <c r="R34" s="318"/>
      <c r="S34" s="318"/>
      <c r="T34" s="318"/>
      <c r="U34" s="365" t="s">
        <v>14</v>
      </c>
      <c r="V34" s="318"/>
      <c r="W34" s="318"/>
      <c r="X34" s="318"/>
      <c r="Y34" s="318"/>
      <c r="Z34" s="318"/>
      <c r="AA34" s="318"/>
      <c r="AB34" s="318"/>
      <c r="AC34" s="318"/>
      <c r="AD34" s="366"/>
      <c r="AE34" s="20"/>
      <c r="AF34" s="20"/>
      <c r="AI34" s="20"/>
      <c r="AJ34" s="19"/>
      <c r="AK34" s="16"/>
    </row>
    <row r="35" spans="1:43" ht="18.75" customHeight="1" x14ac:dyDescent="0.25">
      <c r="A35" s="16"/>
      <c r="B35" s="19"/>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19"/>
      <c r="AK35" s="16"/>
      <c r="AO35" s="444"/>
      <c r="AP35" s="446"/>
      <c r="AQ35" s="446"/>
    </row>
    <row r="36" spans="1:43" ht="18.75" customHeight="1" x14ac:dyDescent="0.25">
      <c r="A36" s="16"/>
      <c r="B36" s="19"/>
      <c r="C36" s="297" t="s">
        <v>298</v>
      </c>
      <c r="D36" s="284"/>
      <c r="E36" s="284"/>
      <c r="F36" s="284"/>
      <c r="G36" s="284"/>
      <c r="H36" s="298"/>
      <c r="I36" s="298"/>
      <c r="J36" s="298"/>
      <c r="K36" s="298"/>
      <c r="L36" s="296" t="s">
        <v>15</v>
      </c>
      <c r="M36" s="284"/>
      <c r="N36" s="284"/>
      <c r="O36" s="284"/>
      <c r="P36" s="284"/>
      <c r="Q36" s="284"/>
      <c r="R36" s="284"/>
      <c r="S36" s="286" t="s">
        <v>369</v>
      </c>
      <c r="T36" s="286"/>
      <c r="U36" s="286"/>
      <c r="V36" s="286"/>
      <c r="W36" s="283" t="s">
        <v>231</v>
      </c>
      <c r="X36" s="284"/>
      <c r="Y36" s="284"/>
      <c r="Z36" s="284"/>
      <c r="AA36" s="284"/>
      <c r="AB36" s="284"/>
      <c r="AC36" s="284"/>
      <c r="AD36" s="284"/>
      <c r="AE36" s="284"/>
      <c r="AF36" s="284"/>
      <c r="AG36" s="284"/>
      <c r="AH36" s="284"/>
      <c r="AI36" s="284"/>
      <c r="AJ36" s="19"/>
      <c r="AK36" s="16"/>
    </row>
    <row r="37" spans="1:43" ht="18.75" customHeight="1" x14ac:dyDescent="0.25">
      <c r="A37" s="16"/>
      <c r="B37" s="19"/>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19"/>
      <c r="AK37" s="16"/>
    </row>
    <row r="38" spans="1:43" ht="18.75" customHeight="1" x14ac:dyDescent="0.25">
      <c r="A38" s="16"/>
      <c r="B38" s="19"/>
      <c r="C38" s="321" t="s">
        <v>9</v>
      </c>
      <c r="D38" s="322"/>
      <c r="E38" s="322"/>
      <c r="F38" s="322"/>
      <c r="G38" s="309" t="s">
        <v>367</v>
      </c>
      <c r="H38" s="309"/>
      <c r="I38" s="309"/>
      <c r="J38" s="309"/>
      <c r="K38" s="309"/>
      <c r="L38" s="309"/>
      <c r="M38" s="309"/>
      <c r="N38" s="309"/>
      <c r="O38" s="309"/>
      <c r="P38" s="304" t="s">
        <v>294</v>
      </c>
      <c r="Q38" s="305"/>
      <c r="R38" s="305"/>
      <c r="S38" s="305"/>
      <c r="U38" s="307"/>
      <c r="V38" s="307"/>
      <c r="W38" s="307"/>
      <c r="X38" s="307"/>
      <c r="Y38" s="307"/>
      <c r="Z38" s="307"/>
      <c r="AA38" s="307"/>
      <c r="AC38" s="306" t="s">
        <v>296</v>
      </c>
      <c r="AD38" s="306"/>
      <c r="AE38" s="286" t="s">
        <v>369</v>
      </c>
      <c r="AF38" s="286"/>
      <c r="AG38" s="286"/>
      <c r="AH38" s="286"/>
      <c r="AJ38" s="19"/>
      <c r="AK38" s="16"/>
    </row>
    <row r="39" spans="1:43" ht="18.75" customHeight="1" x14ac:dyDescent="0.25">
      <c r="A39" s="16"/>
      <c r="B39" s="19"/>
      <c r="C39" s="321" t="s">
        <v>295</v>
      </c>
      <c r="D39" s="322"/>
      <c r="E39" s="322"/>
      <c r="F39" s="322"/>
      <c r="G39" s="308" t="s">
        <v>368</v>
      </c>
      <c r="H39" s="308"/>
      <c r="I39" s="308"/>
      <c r="J39" s="308"/>
      <c r="K39" s="308"/>
      <c r="L39" s="308"/>
      <c r="M39" s="308"/>
      <c r="N39" s="308"/>
      <c r="O39" s="308"/>
      <c r="P39" s="305"/>
      <c r="Q39" s="305"/>
      <c r="R39" s="305"/>
      <c r="S39" s="305"/>
      <c r="U39" s="287"/>
      <c r="V39" s="288"/>
      <c r="W39" s="288"/>
      <c r="X39" s="288"/>
      <c r="Y39" s="288"/>
      <c r="Z39" s="288"/>
      <c r="AA39" s="288"/>
      <c r="AC39" s="306"/>
      <c r="AD39" s="306"/>
      <c r="AE39" s="1"/>
      <c r="AF39" s="1"/>
      <c r="AG39" s="1"/>
      <c r="AH39" s="20"/>
      <c r="AJ39" s="19"/>
      <c r="AK39" s="16"/>
    </row>
    <row r="40" spans="1:43" ht="16.5" thickBot="1" x14ac:dyDescent="0.3">
      <c r="A40" s="16"/>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31"/>
      <c r="AF40" s="31"/>
      <c r="AG40" s="31"/>
      <c r="AH40" s="31"/>
      <c r="AI40" s="20"/>
      <c r="AJ40" s="19"/>
      <c r="AK40" s="16"/>
    </row>
    <row r="41" spans="1:43" x14ac:dyDescent="0.25">
      <c r="A41" s="16"/>
      <c r="B41" s="19"/>
      <c r="C41" s="20"/>
      <c r="D41" s="20"/>
      <c r="E41" s="20"/>
      <c r="F41" s="400" t="s">
        <v>16</v>
      </c>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32"/>
      <c r="AG41" s="20"/>
      <c r="AH41" s="20"/>
      <c r="AI41" s="20"/>
      <c r="AJ41" s="19"/>
      <c r="AK41" s="16"/>
    </row>
    <row r="42" spans="1:43" x14ac:dyDescent="0.25">
      <c r="A42" s="16"/>
      <c r="B42" s="19"/>
      <c r="C42" s="20"/>
      <c r="D42" s="20"/>
      <c r="E42" s="20"/>
      <c r="F42" s="397" t="s">
        <v>17</v>
      </c>
      <c r="G42" s="398"/>
      <c r="H42" s="398"/>
      <c r="I42" s="398"/>
      <c r="J42" s="398"/>
      <c r="K42" s="398"/>
      <c r="L42" s="398"/>
      <c r="M42" s="398"/>
      <c r="N42" s="398"/>
      <c r="O42" s="398"/>
      <c r="P42" s="398"/>
      <c r="Q42" s="398"/>
      <c r="R42" s="398"/>
      <c r="S42" s="398"/>
      <c r="T42" s="398"/>
      <c r="U42" s="398"/>
      <c r="V42" s="24" t="s">
        <v>18</v>
      </c>
      <c r="W42" s="20"/>
      <c r="X42" s="20"/>
      <c r="Y42" s="20"/>
      <c r="Z42" s="20"/>
      <c r="AA42" s="20"/>
      <c r="AB42" s="20"/>
      <c r="AC42" s="20"/>
      <c r="AD42" s="20"/>
      <c r="AE42" s="20"/>
      <c r="AF42" s="33"/>
      <c r="AG42" s="20"/>
      <c r="AH42" s="34"/>
      <c r="AI42" s="34"/>
      <c r="AJ42" s="19"/>
      <c r="AK42" s="16"/>
    </row>
    <row r="43" spans="1:43" x14ac:dyDescent="0.25">
      <c r="A43" s="16"/>
      <c r="B43" s="19"/>
      <c r="C43" s="20"/>
      <c r="D43" s="20"/>
      <c r="E43" s="20"/>
      <c r="F43" s="399"/>
      <c r="G43" s="398"/>
      <c r="H43" s="398"/>
      <c r="I43" s="398"/>
      <c r="J43" s="398"/>
      <c r="K43" s="398"/>
      <c r="L43" s="398"/>
      <c r="M43" s="398"/>
      <c r="N43" s="398"/>
      <c r="O43" s="398"/>
      <c r="P43" s="398"/>
      <c r="Q43" s="398"/>
      <c r="R43" s="398"/>
      <c r="S43" s="398"/>
      <c r="T43" s="398"/>
      <c r="U43" s="398"/>
      <c r="V43" s="24" t="s">
        <v>19</v>
      </c>
      <c r="W43" s="20"/>
      <c r="X43" s="20"/>
      <c r="Y43" s="20"/>
      <c r="Z43" s="20"/>
      <c r="AA43" s="20"/>
      <c r="AB43" s="20"/>
      <c r="AC43" s="20"/>
      <c r="AD43" s="20"/>
      <c r="AE43" s="20"/>
      <c r="AF43" s="33"/>
      <c r="AG43" s="20"/>
      <c r="AH43" s="34"/>
      <c r="AI43" s="34"/>
      <c r="AJ43" s="19"/>
      <c r="AK43" s="16"/>
    </row>
    <row r="44" spans="1:43" x14ac:dyDescent="0.25">
      <c r="A44" s="16"/>
      <c r="B44" s="19"/>
      <c r="C44" s="20"/>
      <c r="D44" s="20"/>
      <c r="E44" s="20"/>
      <c r="F44" s="397" t="s">
        <v>20</v>
      </c>
      <c r="G44" s="398"/>
      <c r="H44" s="398"/>
      <c r="I44" s="398"/>
      <c r="J44" s="398"/>
      <c r="K44" s="398"/>
      <c r="L44" s="398"/>
      <c r="M44" s="398"/>
      <c r="N44" s="398"/>
      <c r="O44" s="398"/>
      <c r="P44" s="398"/>
      <c r="Q44" s="398"/>
      <c r="R44" s="398"/>
      <c r="S44" s="398"/>
      <c r="T44" s="398"/>
      <c r="U44" s="398"/>
      <c r="V44" s="24" t="s">
        <v>21</v>
      </c>
      <c r="W44" s="20"/>
      <c r="X44" s="20"/>
      <c r="Y44" s="20"/>
      <c r="Z44" s="20"/>
      <c r="AA44" s="20"/>
      <c r="AB44" s="20"/>
      <c r="AC44" s="20"/>
      <c r="AD44" s="20"/>
      <c r="AE44" s="20"/>
      <c r="AF44" s="33"/>
      <c r="AG44" s="20"/>
      <c r="AH44" s="34"/>
      <c r="AI44" s="34"/>
      <c r="AJ44" s="19"/>
      <c r="AK44" s="16"/>
    </row>
    <row r="45" spans="1:43" x14ac:dyDescent="0.25">
      <c r="A45" s="16"/>
      <c r="B45" s="19"/>
      <c r="C45" s="20"/>
      <c r="D45" s="20"/>
      <c r="E45" s="20"/>
      <c r="F45" s="399"/>
      <c r="G45" s="398"/>
      <c r="H45" s="398"/>
      <c r="I45" s="398"/>
      <c r="J45" s="398"/>
      <c r="K45" s="398"/>
      <c r="L45" s="398"/>
      <c r="M45" s="398"/>
      <c r="N45" s="398"/>
      <c r="O45" s="398"/>
      <c r="P45" s="398"/>
      <c r="Q45" s="398"/>
      <c r="R45" s="398"/>
      <c r="S45" s="398"/>
      <c r="T45" s="398"/>
      <c r="U45" s="398"/>
      <c r="V45" s="24" t="s">
        <v>22</v>
      </c>
      <c r="W45" s="20"/>
      <c r="X45" s="20"/>
      <c r="Y45" s="20"/>
      <c r="Z45" s="20"/>
      <c r="AA45" s="20"/>
      <c r="AB45" s="20"/>
      <c r="AC45" s="20"/>
      <c r="AD45" s="20"/>
      <c r="AE45" s="20"/>
      <c r="AF45" s="33"/>
      <c r="AG45" s="20"/>
      <c r="AH45" s="34"/>
      <c r="AI45" s="34"/>
      <c r="AJ45" s="19"/>
      <c r="AK45" s="16"/>
    </row>
    <row r="46" spans="1:43" x14ac:dyDescent="0.25">
      <c r="A46" s="16"/>
      <c r="B46" s="19"/>
      <c r="C46" s="20"/>
      <c r="D46" s="20"/>
      <c r="E46" s="20"/>
      <c r="F46" s="402" t="s">
        <v>23</v>
      </c>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33"/>
      <c r="AG46" s="20"/>
      <c r="AH46" s="20"/>
      <c r="AI46" s="20"/>
      <c r="AJ46" s="19"/>
      <c r="AK46" s="16"/>
    </row>
    <row r="47" spans="1:43" ht="16.5" thickBot="1" x14ac:dyDescent="0.3">
      <c r="A47" s="16"/>
      <c r="B47" s="19"/>
      <c r="C47" s="20"/>
      <c r="D47" s="20"/>
      <c r="E47" s="20"/>
      <c r="F47" s="319" t="s">
        <v>24</v>
      </c>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5"/>
      <c r="AG47" s="20"/>
      <c r="AH47" s="20"/>
      <c r="AI47" s="20"/>
      <c r="AJ47" s="19"/>
      <c r="AK47" s="16"/>
      <c r="AL47" s="303" t="s">
        <v>245</v>
      </c>
    </row>
    <row r="48" spans="1:43" x14ac:dyDescent="0.25">
      <c r="A48" s="16"/>
      <c r="B48" s="19"/>
      <c r="C48" s="20"/>
      <c r="D48" s="20"/>
      <c r="E48" s="20"/>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0"/>
      <c r="AG48" s="20"/>
      <c r="AH48" s="20"/>
      <c r="AI48" s="20"/>
      <c r="AJ48" s="19"/>
      <c r="AK48" s="16"/>
      <c r="AL48" s="303"/>
    </row>
    <row r="49" spans="1:38" ht="31.5" customHeight="1" x14ac:dyDescent="0.25">
      <c r="A49" s="16"/>
      <c r="B49" s="19"/>
      <c r="C49" s="323" t="s">
        <v>42</v>
      </c>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4"/>
      <c r="AG49" s="20"/>
      <c r="AH49" s="20"/>
      <c r="AI49" s="20"/>
      <c r="AJ49" s="19"/>
      <c r="AK49" s="16"/>
      <c r="AL49" s="303"/>
    </row>
    <row r="50" spans="1:38" ht="16.5" customHeight="1" x14ac:dyDescent="0.25">
      <c r="A50" s="16"/>
      <c r="B50" s="19"/>
      <c r="C50" s="327" t="str">
        <f>"Form 3 - "&amp;$N$11&amp;", "&amp;AG11&amp;" - Report for "&amp;U12&amp;". "&amp;AC12&amp;"&gt;, &lt;Year?&gt;"</f>
        <v>Form 3 - &lt;Select&gt;, ?? - Report for &lt;select&gt;. &lt;select&gt;&gt;, &lt;Year?&gt;</v>
      </c>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5" t="s">
        <v>223</v>
      </c>
      <c r="AC50" s="326"/>
      <c r="AD50" s="13"/>
      <c r="AE50" s="10" t="s">
        <v>224</v>
      </c>
      <c r="AF50" s="52" t="s">
        <v>360</v>
      </c>
      <c r="AG50" s="37"/>
      <c r="AH50" s="37"/>
      <c r="AI50" s="37"/>
      <c r="AJ50" s="19"/>
      <c r="AK50" s="16"/>
    </row>
    <row r="51" spans="1:38" ht="20.25" customHeight="1" x14ac:dyDescent="0.25">
      <c r="A51" s="16"/>
      <c r="B51" s="1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4"/>
      <c r="AC51" s="34"/>
      <c r="AD51" s="34"/>
      <c r="AE51" s="34"/>
      <c r="AF51" s="34"/>
      <c r="AG51" s="37"/>
      <c r="AH51" s="37"/>
      <c r="AI51" s="37"/>
      <c r="AJ51" s="19"/>
      <c r="AK51" s="16"/>
    </row>
    <row r="52" spans="1:38" ht="18" customHeight="1" x14ac:dyDescent="0.25">
      <c r="A52" s="16"/>
      <c r="B52" s="19"/>
      <c r="C52" s="299" t="s">
        <v>237</v>
      </c>
      <c r="D52" s="300"/>
      <c r="E52" s="300"/>
      <c r="F52" s="300"/>
      <c r="G52" s="300"/>
      <c r="H52" s="300"/>
      <c r="I52" s="301"/>
      <c r="J52" s="301"/>
      <c r="K52" s="301"/>
      <c r="L52" s="301"/>
      <c r="M52" s="301"/>
      <c r="N52" s="301"/>
      <c r="O52" s="301"/>
      <c r="P52" s="301"/>
      <c r="Q52" s="301"/>
      <c r="R52" s="301"/>
      <c r="S52" s="211"/>
      <c r="T52" s="344" t="s">
        <v>361</v>
      </c>
      <c r="U52" s="344"/>
      <c r="V52" s="344"/>
      <c r="W52" s="344"/>
      <c r="X52" s="344"/>
      <c r="Y52" s="344"/>
      <c r="Z52" s="344"/>
      <c r="AA52" s="344"/>
      <c r="AB52" s="212"/>
      <c r="AC52" s="212"/>
      <c r="AD52" s="212"/>
      <c r="AE52" s="212"/>
      <c r="AF52" s="213"/>
      <c r="AG52" s="212"/>
      <c r="AH52" s="212"/>
      <c r="AI52" s="214" t="s">
        <v>225</v>
      </c>
      <c r="AJ52" s="19"/>
      <c r="AK52" s="16"/>
    </row>
    <row r="53" spans="1:38" ht="18" customHeight="1" x14ac:dyDescent="0.25">
      <c r="A53" s="16"/>
      <c r="B53" s="19"/>
      <c r="C53" s="60" t="s">
        <v>360</v>
      </c>
      <c r="D53" s="404"/>
      <c r="E53" s="405"/>
      <c r="F53" s="405"/>
      <c r="G53" s="405"/>
      <c r="H53" s="405"/>
      <c r="I53" s="405"/>
      <c r="J53" s="405"/>
      <c r="K53" s="405"/>
      <c r="L53" s="405"/>
      <c r="M53" s="405"/>
      <c r="N53" s="405"/>
      <c r="O53" s="405"/>
      <c r="P53" s="405"/>
      <c r="Q53" s="348"/>
      <c r="R53" s="349"/>
      <c r="S53" s="39"/>
      <c r="T53" s="299" t="s">
        <v>238</v>
      </c>
      <c r="U53" s="300"/>
      <c r="V53" s="300"/>
      <c r="W53" s="300"/>
      <c r="X53" s="300"/>
      <c r="Y53" s="300"/>
      <c r="Z53" s="301"/>
      <c r="AA53" s="301"/>
      <c r="AB53" s="301"/>
      <c r="AC53" s="301"/>
      <c r="AD53" s="301"/>
      <c r="AE53" s="301"/>
      <c r="AF53" s="301"/>
      <c r="AG53" s="301"/>
      <c r="AH53" s="302"/>
      <c r="AI53" s="302"/>
      <c r="AJ53" s="19"/>
      <c r="AK53" s="16"/>
    </row>
    <row r="54" spans="1:38" ht="18" customHeight="1" x14ac:dyDescent="0.25">
      <c r="A54" s="16"/>
      <c r="B54" s="19"/>
      <c r="C54" s="61" t="s">
        <v>360</v>
      </c>
      <c r="D54" s="289"/>
      <c r="E54" s="290"/>
      <c r="F54" s="290"/>
      <c r="G54" s="290"/>
      <c r="H54" s="290"/>
      <c r="I54" s="290"/>
      <c r="J54" s="290"/>
      <c r="K54" s="290"/>
      <c r="L54" s="290"/>
      <c r="M54" s="290"/>
      <c r="N54" s="290"/>
      <c r="O54" s="290"/>
      <c r="P54" s="290"/>
      <c r="Q54" s="291"/>
      <c r="R54" s="292"/>
      <c r="S54" s="40"/>
      <c r="T54" s="60" t="s">
        <v>360</v>
      </c>
      <c r="U54" s="404"/>
      <c r="V54" s="405"/>
      <c r="W54" s="405"/>
      <c r="X54" s="405"/>
      <c r="Y54" s="405"/>
      <c r="Z54" s="405"/>
      <c r="AA54" s="405"/>
      <c r="AB54" s="405"/>
      <c r="AC54" s="405"/>
      <c r="AD54" s="405"/>
      <c r="AE54" s="405"/>
      <c r="AF54" s="405"/>
      <c r="AG54" s="426"/>
      <c r="AH54" s="348"/>
      <c r="AI54" s="349"/>
      <c r="AJ54" s="19"/>
      <c r="AK54" s="16"/>
    </row>
    <row r="55" spans="1:38" ht="18" customHeight="1" x14ac:dyDescent="0.25">
      <c r="A55" s="16"/>
      <c r="B55" s="19"/>
      <c r="C55" s="61" t="s">
        <v>360</v>
      </c>
      <c r="D55" s="289"/>
      <c r="E55" s="290"/>
      <c r="F55" s="290"/>
      <c r="G55" s="290"/>
      <c r="H55" s="290"/>
      <c r="I55" s="290"/>
      <c r="J55" s="290"/>
      <c r="K55" s="290"/>
      <c r="L55" s="290"/>
      <c r="M55" s="290"/>
      <c r="N55" s="290"/>
      <c r="O55" s="290"/>
      <c r="P55" s="290"/>
      <c r="Q55" s="291"/>
      <c r="R55" s="292"/>
      <c r="S55" s="40"/>
      <c r="T55" s="61" t="s">
        <v>360</v>
      </c>
      <c r="U55" s="289"/>
      <c r="V55" s="290"/>
      <c r="W55" s="290"/>
      <c r="X55" s="290"/>
      <c r="Y55" s="290"/>
      <c r="Z55" s="290"/>
      <c r="AA55" s="290"/>
      <c r="AB55" s="290"/>
      <c r="AC55" s="290"/>
      <c r="AD55" s="290"/>
      <c r="AE55" s="290"/>
      <c r="AF55" s="290"/>
      <c r="AG55" s="290"/>
      <c r="AH55" s="424"/>
      <c r="AI55" s="425"/>
      <c r="AJ55" s="19"/>
      <c r="AK55" s="16"/>
    </row>
    <row r="56" spans="1:38" ht="18" customHeight="1" x14ac:dyDescent="0.25">
      <c r="A56" s="16"/>
      <c r="B56" s="19"/>
      <c r="C56" s="61" t="s">
        <v>360</v>
      </c>
      <c r="D56" s="289"/>
      <c r="E56" s="290"/>
      <c r="F56" s="290"/>
      <c r="G56" s="290"/>
      <c r="H56" s="290"/>
      <c r="I56" s="290"/>
      <c r="J56" s="290"/>
      <c r="K56" s="290"/>
      <c r="L56" s="290"/>
      <c r="M56" s="290"/>
      <c r="N56" s="290"/>
      <c r="O56" s="290"/>
      <c r="P56" s="290"/>
      <c r="Q56" s="291"/>
      <c r="R56" s="292"/>
      <c r="S56" s="41"/>
      <c r="T56" s="61" t="s">
        <v>360</v>
      </c>
      <c r="U56" s="289"/>
      <c r="V56" s="290"/>
      <c r="W56" s="290"/>
      <c r="X56" s="290"/>
      <c r="Y56" s="290"/>
      <c r="Z56" s="290"/>
      <c r="AA56" s="290"/>
      <c r="AB56" s="290"/>
      <c r="AC56" s="290"/>
      <c r="AD56" s="290"/>
      <c r="AE56" s="290"/>
      <c r="AF56" s="290"/>
      <c r="AG56" s="290"/>
      <c r="AH56" s="291"/>
      <c r="AI56" s="292"/>
      <c r="AJ56" s="19"/>
      <c r="AK56" s="16"/>
    </row>
    <row r="57" spans="1:38" ht="18" customHeight="1" x14ac:dyDescent="0.25">
      <c r="A57" s="16"/>
      <c r="B57" s="19"/>
      <c r="C57" s="61" t="s">
        <v>360</v>
      </c>
      <c r="D57" s="289"/>
      <c r="E57" s="290"/>
      <c r="F57" s="290"/>
      <c r="G57" s="290"/>
      <c r="H57" s="290"/>
      <c r="I57" s="290"/>
      <c r="J57" s="290"/>
      <c r="K57" s="290"/>
      <c r="L57" s="290"/>
      <c r="M57" s="290"/>
      <c r="N57" s="290"/>
      <c r="O57" s="290"/>
      <c r="P57" s="290"/>
      <c r="Q57" s="291"/>
      <c r="R57" s="292"/>
      <c r="S57" s="41"/>
      <c r="T57" s="61" t="s">
        <v>360</v>
      </c>
      <c r="U57" s="289"/>
      <c r="V57" s="290"/>
      <c r="W57" s="290"/>
      <c r="X57" s="290"/>
      <c r="Y57" s="290"/>
      <c r="Z57" s="290"/>
      <c r="AA57" s="290"/>
      <c r="AB57" s="290"/>
      <c r="AC57" s="290"/>
      <c r="AD57" s="290"/>
      <c r="AE57" s="290"/>
      <c r="AF57" s="290"/>
      <c r="AG57" s="290"/>
      <c r="AH57" s="291"/>
      <c r="AI57" s="292"/>
      <c r="AJ57" s="19"/>
      <c r="AK57" s="16"/>
    </row>
    <row r="58" spans="1:38" ht="18" customHeight="1" x14ac:dyDescent="0.25">
      <c r="A58" s="16"/>
      <c r="B58" s="19"/>
      <c r="C58" s="61" t="s">
        <v>360</v>
      </c>
      <c r="D58" s="289"/>
      <c r="E58" s="290"/>
      <c r="F58" s="290"/>
      <c r="G58" s="290"/>
      <c r="H58" s="290"/>
      <c r="I58" s="290"/>
      <c r="J58" s="290"/>
      <c r="K58" s="290"/>
      <c r="L58" s="290"/>
      <c r="M58" s="290"/>
      <c r="N58" s="290"/>
      <c r="O58" s="290"/>
      <c r="P58" s="290"/>
      <c r="Q58" s="291"/>
      <c r="R58" s="292"/>
      <c r="S58" s="41"/>
      <c r="T58" s="61" t="s">
        <v>360</v>
      </c>
      <c r="U58" s="289"/>
      <c r="V58" s="290"/>
      <c r="W58" s="290"/>
      <c r="X58" s="290"/>
      <c r="Y58" s="290"/>
      <c r="Z58" s="290"/>
      <c r="AA58" s="290"/>
      <c r="AB58" s="290"/>
      <c r="AC58" s="290"/>
      <c r="AD58" s="290"/>
      <c r="AE58" s="290"/>
      <c r="AF58" s="290"/>
      <c r="AG58" s="290"/>
      <c r="AH58" s="291"/>
      <c r="AI58" s="292"/>
      <c r="AJ58" s="19"/>
      <c r="AK58" s="16"/>
    </row>
    <row r="59" spans="1:38" ht="18" customHeight="1" x14ac:dyDescent="0.25">
      <c r="A59" s="16"/>
      <c r="B59" s="19"/>
      <c r="C59" s="61" t="s">
        <v>360</v>
      </c>
      <c r="D59" s="289"/>
      <c r="E59" s="290"/>
      <c r="F59" s="290"/>
      <c r="G59" s="290"/>
      <c r="H59" s="290"/>
      <c r="I59" s="290"/>
      <c r="J59" s="290"/>
      <c r="K59" s="290"/>
      <c r="L59" s="290"/>
      <c r="M59" s="290"/>
      <c r="N59" s="290"/>
      <c r="O59" s="290"/>
      <c r="P59" s="290"/>
      <c r="Q59" s="291"/>
      <c r="R59" s="292"/>
      <c r="S59" s="41"/>
      <c r="T59" s="299" t="s">
        <v>235</v>
      </c>
      <c r="U59" s="300"/>
      <c r="V59" s="300"/>
      <c r="W59" s="300"/>
      <c r="X59" s="300"/>
      <c r="Y59" s="300"/>
      <c r="Z59" s="301"/>
      <c r="AA59" s="301"/>
      <c r="AB59" s="301"/>
      <c r="AC59" s="301"/>
      <c r="AD59" s="301"/>
      <c r="AE59" s="301"/>
      <c r="AF59" s="301"/>
      <c r="AG59" s="301"/>
      <c r="AH59" s="301"/>
      <c r="AI59" s="301"/>
      <c r="AJ59" s="19"/>
      <c r="AK59" s="16"/>
    </row>
    <row r="60" spans="1:38" ht="18" customHeight="1" x14ac:dyDescent="0.25">
      <c r="A60" s="16"/>
      <c r="B60" s="19"/>
      <c r="C60" s="61" t="s">
        <v>360</v>
      </c>
      <c r="D60" s="289"/>
      <c r="E60" s="290"/>
      <c r="F60" s="290"/>
      <c r="G60" s="290"/>
      <c r="H60" s="290"/>
      <c r="I60" s="290"/>
      <c r="J60" s="290"/>
      <c r="K60" s="290"/>
      <c r="L60" s="290"/>
      <c r="M60" s="290"/>
      <c r="N60" s="290"/>
      <c r="O60" s="290"/>
      <c r="P60" s="290"/>
      <c r="Q60" s="291"/>
      <c r="R60" s="292"/>
      <c r="S60" s="41"/>
      <c r="T60" s="60" t="s">
        <v>360</v>
      </c>
      <c r="U60" s="430"/>
      <c r="V60" s="431"/>
      <c r="W60" s="431"/>
      <c r="X60" s="431"/>
      <c r="Y60" s="431"/>
      <c r="Z60" s="431"/>
      <c r="AA60" s="431"/>
      <c r="AB60" s="431"/>
      <c r="AC60" s="431"/>
      <c r="AD60" s="431"/>
      <c r="AE60" s="431"/>
      <c r="AF60" s="431"/>
      <c r="AG60" s="431"/>
      <c r="AH60" s="348"/>
      <c r="AI60" s="349"/>
      <c r="AJ60" s="19"/>
      <c r="AK60" s="16"/>
    </row>
    <row r="61" spans="1:38" ht="18" customHeight="1" x14ac:dyDescent="0.25">
      <c r="A61" s="16"/>
      <c r="B61" s="19"/>
      <c r="C61" s="61" t="s">
        <v>360</v>
      </c>
      <c r="D61" s="289"/>
      <c r="E61" s="290"/>
      <c r="F61" s="290"/>
      <c r="G61" s="290"/>
      <c r="H61" s="290"/>
      <c r="I61" s="290"/>
      <c r="J61" s="290"/>
      <c r="K61" s="290"/>
      <c r="L61" s="290"/>
      <c r="M61" s="290"/>
      <c r="N61" s="290"/>
      <c r="O61" s="290"/>
      <c r="P61" s="290"/>
      <c r="Q61" s="291"/>
      <c r="R61" s="292"/>
      <c r="S61" s="41"/>
      <c r="T61" s="61" t="s">
        <v>360</v>
      </c>
      <c r="U61" s="412"/>
      <c r="V61" s="413"/>
      <c r="W61" s="413"/>
      <c r="X61" s="413"/>
      <c r="Y61" s="413"/>
      <c r="Z61" s="413"/>
      <c r="AA61" s="413"/>
      <c r="AB61" s="413"/>
      <c r="AC61" s="413"/>
      <c r="AD61" s="413"/>
      <c r="AE61" s="413"/>
      <c r="AF61" s="413"/>
      <c r="AG61" s="413"/>
      <c r="AH61" s="291"/>
      <c r="AI61" s="292"/>
      <c r="AJ61" s="19"/>
      <c r="AK61" s="16"/>
    </row>
    <row r="62" spans="1:38" ht="18" customHeight="1" x14ac:dyDescent="0.25">
      <c r="A62" s="16"/>
      <c r="B62" s="19"/>
      <c r="C62" s="61" t="s">
        <v>360</v>
      </c>
      <c r="D62" s="289"/>
      <c r="E62" s="290"/>
      <c r="F62" s="290"/>
      <c r="G62" s="290"/>
      <c r="H62" s="290"/>
      <c r="I62" s="290"/>
      <c r="J62" s="290"/>
      <c r="K62" s="290"/>
      <c r="L62" s="290"/>
      <c r="M62" s="290"/>
      <c r="N62" s="290"/>
      <c r="O62" s="290"/>
      <c r="P62" s="290"/>
      <c r="Q62" s="291"/>
      <c r="R62" s="292"/>
      <c r="S62" s="41"/>
      <c r="T62" s="61" t="s">
        <v>360</v>
      </c>
      <c r="U62" s="412"/>
      <c r="V62" s="413"/>
      <c r="W62" s="413"/>
      <c r="X62" s="413"/>
      <c r="Y62" s="413"/>
      <c r="Z62" s="413"/>
      <c r="AA62" s="413"/>
      <c r="AB62" s="413"/>
      <c r="AC62" s="413"/>
      <c r="AD62" s="413"/>
      <c r="AE62" s="413"/>
      <c r="AF62" s="413"/>
      <c r="AG62" s="413"/>
      <c r="AH62" s="291"/>
      <c r="AI62" s="292"/>
      <c r="AJ62" s="19"/>
      <c r="AK62" s="16"/>
    </row>
    <row r="63" spans="1:38" ht="18" customHeight="1" x14ac:dyDescent="0.25">
      <c r="A63" s="16"/>
      <c r="B63" s="19"/>
      <c r="C63" s="61" t="s">
        <v>360</v>
      </c>
      <c r="D63" s="289"/>
      <c r="E63" s="290"/>
      <c r="F63" s="290"/>
      <c r="G63" s="290"/>
      <c r="H63" s="290"/>
      <c r="I63" s="290"/>
      <c r="J63" s="290"/>
      <c r="K63" s="290"/>
      <c r="L63" s="290"/>
      <c r="M63" s="290"/>
      <c r="N63" s="290"/>
      <c r="O63" s="290"/>
      <c r="P63" s="290"/>
      <c r="Q63" s="291"/>
      <c r="R63" s="292"/>
      <c r="S63" s="41"/>
      <c r="T63" s="61" t="s">
        <v>360</v>
      </c>
      <c r="U63" s="412"/>
      <c r="V63" s="413"/>
      <c r="W63" s="413"/>
      <c r="X63" s="413"/>
      <c r="Y63" s="413"/>
      <c r="Z63" s="413"/>
      <c r="AA63" s="413"/>
      <c r="AB63" s="413"/>
      <c r="AC63" s="413"/>
      <c r="AD63" s="413"/>
      <c r="AE63" s="413"/>
      <c r="AF63" s="413"/>
      <c r="AG63" s="413"/>
      <c r="AH63" s="291"/>
      <c r="AI63" s="292"/>
      <c r="AJ63" s="19"/>
      <c r="AK63" s="16"/>
    </row>
    <row r="64" spans="1:38" ht="18" customHeight="1" x14ac:dyDescent="0.25">
      <c r="A64" s="16"/>
      <c r="B64" s="19"/>
      <c r="C64" s="61" t="s">
        <v>360</v>
      </c>
      <c r="D64" s="289"/>
      <c r="E64" s="290"/>
      <c r="F64" s="290"/>
      <c r="G64" s="290"/>
      <c r="H64" s="290"/>
      <c r="I64" s="290"/>
      <c r="J64" s="290"/>
      <c r="K64" s="290"/>
      <c r="L64" s="290"/>
      <c r="M64" s="290"/>
      <c r="N64" s="290"/>
      <c r="O64" s="290"/>
      <c r="P64" s="290"/>
      <c r="Q64" s="291"/>
      <c r="R64" s="292"/>
      <c r="S64" s="41"/>
      <c r="T64" s="61" t="s">
        <v>360</v>
      </c>
      <c r="U64" s="412"/>
      <c r="V64" s="413"/>
      <c r="W64" s="413"/>
      <c r="X64" s="413"/>
      <c r="Y64" s="413"/>
      <c r="Z64" s="413"/>
      <c r="AA64" s="413"/>
      <c r="AB64" s="413"/>
      <c r="AC64" s="413"/>
      <c r="AD64" s="413"/>
      <c r="AE64" s="413"/>
      <c r="AF64" s="413"/>
      <c r="AG64" s="413"/>
      <c r="AH64" s="291"/>
      <c r="AI64" s="292"/>
      <c r="AJ64" s="19"/>
      <c r="AK64" s="16"/>
    </row>
    <row r="65" spans="1:42" ht="18" customHeight="1" x14ac:dyDescent="0.25">
      <c r="A65" s="16"/>
      <c r="B65" s="19"/>
      <c r="C65" s="61" t="s">
        <v>360</v>
      </c>
      <c r="D65" s="289"/>
      <c r="E65" s="290"/>
      <c r="F65" s="290"/>
      <c r="G65" s="290"/>
      <c r="H65" s="290"/>
      <c r="I65" s="290"/>
      <c r="J65" s="290"/>
      <c r="K65" s="290"/>
      <c r="L65" s="290"/>
      <c r="M65" s="290"/>
      <c r="N65" s="290"/>
      <c r="O65" s="290"/>
      <c r="P65" s="290"/>
      <c r="Q65" s="291"/>
      <c r="R65" s="292"/>
      <c r="S65" s="41"/>
      <c r="T65" s="299" t="s">
        <v>362</v>
      </c>
      <c r="U65" s="300"/>
      <c r="V65" s="300"/>
      <c r="W65" s="300"/>
      <c r="X65" s="300"/>
      <c r="Y65" s="300"/>
      <c r="Z65" s="301"/>
      <c r="AA65" s="301"/>
      <c r="AB65" s="301"/>
      <c r="AC65" s="301"/>
      <c r="AD65" s="301"/>
      <c r="AE65" s="301"/>
      <c r="AF65" s="301"/>
      <c r="AG65" s="301"/>
      <c r="AH65" s="301"/>
      <c r="AI65" s="301"/>
      <c r="AJ65" s="19"/>
      <c r="AK65" s="16"/>
    </row>
    <row r="66" spans="1:42" ht="18" customHeight="1" x14ac:dyDescent="0.25">
      <c r="A66" s="16"/>
      <c r="B66" s="19"/>
      <c r="C66" s="61" t="s">
        <v>360</v>
      </c>
      <c r="D66" s="289"/>
      <c r="E66" s="290"/>
      <c r="F66" s="290"/>
      <c r="G66" s="290"/>
      <c r="H66" s="290"/>
      <c r="I66" s="290"/>
      <c r="J66" s="290"/>
      <c r="K66" s="290"/>
      <c r="L66" s="290"/>
      <c r="M66" s="290"/>
      <c r="N66" s="290"/>
      <c r="O66" s="290"/>
      <c r="P66" s="290"/>
      <c r="Q66" s="291"/>
      <c r="R66" s="292"/>
      <c r="S66" s="41"/>
      <c r="T66" s="60" t="s">
        <v>360</v>
      </c>
      <c r="U66" s="430"/>
      <c r="V66" s="431"/>
      <c r="W66" s="431"/>
      <c r="X66" s="431"/>
      <c r="Y66" s="431"/>
      <c r="Z66" s="431"/>
      <c r="AA66" s="431"/>
      <c r="AB66" s="431"/>
      <c r="AC66" s="431"/>
      <c r="AD66" s="431"/>
      <c r="AE66" s="431"/>
      <c r="AF66" s="431"/>
      <c r="AG66" s="431"/>
      <c r="AH66" s="348"/>
      <c r="AI66" s="349"/>
      <c r="AJ66" s="19"/>
      <c r="AK66" s="16"/>
    </row>
    <row r="67" spans="1:42" ht="18" customHeight="1" x14ac:dyDescent="0.25">
      <c r="A67" s="16"/>
      <c r="B67" s="19"/>
      <c r="C67" s="61" t="s">
        <v>360</v>
      </c>
      <c r="D67" s="289"/>
      <c r="E67" s="290"/>
      <c r="F67" s="290"/>
      <c r="G67" s="290"/>
      <c r="H67" s="290"/>
      <c r="I67" s="290"/>
      <c r="J67" s="290"/>
      <c r="K67" s="290"/>
      <c r="L67" s="290"/>
      <c r="M67" s="290"/>
      <c r="N67" s="290"/>
      <c r="O67" s="290"/>
      <c r="P67" s="290"/>
      <c r="Q67" s="291"/>
      <c r="R67" s="292"/>
      <c r="S67" s="41"/>
      <c r="T67" s="61" t="s">
        <v>360</v>
      </c>
      <c r="U67" s="412"/>
      <c r="V67" s="413"/>
      <c r="W67" s="413"/>
      <c r="X67" s="413"/>
      <c r="Y67" s="413"/>
      <c r="Z67" s="413"/>
      <c r="AA67" s="413"/>
      <c r="AB67" s="413"/>
      <c r="AC67" s="413"/>
      <c r="AD67" s="413"/>
      <c r="AE67" s="413"/>
      <c r="AF67" s="413"/>
      <c r="AG67" s="413"/>
      <c r="AH67" s="291"/>
      <c r="AI67" s="292"/>
      <c r="AJ67" s="19"/>
      <c r="AK67" s="16"/>
    </row>
    <row r="68" spans="1:42" ht="18" customHeight="1" x14ac:dyDescent="0.25">
      <c r="A68" s="16"/>
      <c r="B68" s="19"/>
      <c r="C68" s="61" t="s">
        <v>360</v>
      </c>
      <c r="D68" s="289"/>
      <c r="E68" s="290"/>
      <c r="F68" s="290"/>
      <c r="G68" s="290"/>
      <c r="H68" s="290"/>
      <c r="I68" s="290"/>
      <c r="J68" s="290"/>
      <c r="K68" s="290"/>
      <c r="L68" s="290"/>
      <c r="M68" s="290"/>
      <c r="N68" s="290"/>
      <c r="O68" s="290"/>
      <c r="P68" s="290"/>
      <c r="Q68" s="291"/>
      <c r="R68" s="292"/>
      <c r="S68" s="41"/>
      <c r="T68" s="61" t="s">
        <v>360</v>
      </c>
      <c r="U68" s="412"/>
      <c r="V68" s="413"/>
      <c r="W68" s="413"/>
      <c r="X68" s="413"/>
      <c r="Y68" s="413"/>
      <c r="Z68" s="413"/>
      <c r="AA68" s="413"/>
      <c r="AB68" s="413"/>
      <c r="AC68" s="413"/>
      <c r="AD68" s="413"/>
      <c r="AE68" s="413"/>
      <c r="AF68" s="413"/>
      <c r="AG68" s="413"/>
      <c r="AH68" s="291"/>
      <c r="AI68" s="292"/>
      <c r="AJ68" s="19"/>
      <c r="AK68" s="16"/>
    </row>
    <row r="69" spans="1:42" ht="18" customHeight="1" x14ac:dyDescent="0.25">
      <c r="A69" s="16"/>
      <c r="B69" s="19"/>
      <c r="C69" s="61" t="s">
        <v>360</v>
      </c>
      <c r="D69" s="289"/>
      <c r="E69" s="290"/>
      <c r="F69" s="290"/>
      <c r="G69" s="290"/>
      <c r="H69" s="290"/>
      <c r="I69" s="290"/>
      <c r="J69" s="290"/>
      <c r="K69" s="290"/>
      <c r="L69" s="290"/>
      <c r="M69" s="290"/>
      <c r="N69" s="290"/>
      <c r="O69" s="290"/>
      <c r="P69" s="290"/>
      <c r="Q69" s="291"/>
      <c r="R69" s="292"/>
      <c r="S69" s="41"/>
      <c r="T69" s="61" t="s">
        <v>360</v>
      </c>
      <c r="U69" s="412"/>
      <c r="V69" s="413"/>
      <c r="W69" s="413"/>
      <c r="X69" s="413"/>
      <c r="Y69" s="413"/>
      <c r="Z69" s="413"/>
      <c r="AA69" s="413"/>
      <c r="AB69" s="413"/>
      <c r="AC69" s="413"/>
      <c r="AD69" s="413"/>
      <c r="AE69" s="413"/>
      <c r="AF69" s="413"/>
      <c r="AG69" s="413"/>
      <c r="AH69" s="291"/>
      <c r="AI69" s="292"/>
      <c r="AJ69" s="19"/>
      <c r="AK69" s="16"/>
    </row>
    <row r="70" spans="1:42" ht="18" customHeight="1" x14ac:dyDescent="0.25">
      <c r="A70" s="16"/>
      <c r="B70" s="19"/>
      <c r="C70" s="61" t="s">
        <v>360</v>
      </c>
      <c r="D70" s="289"/>
      <c r="E70" s="290"/>
      <c r="F70" s="290"/>
      <c r="G70" s="290"/>
      <c r="H70" s="290"/>
      <c r="I70" s="290"/>
      <c r="J70" s="290"/>
      <c r="K70" s="290"/>
      <c r="L70" s="290"/>
      <c r="M70" s="290"/>
      <c r="N70" s="290"/>
      <c r="O70" s="290"/>
      <c r="P70" s="290"/>
      <c r="Q70" s="291"/>
      <c r="R70" s="292"/>
      <c r="S70" s="41"/>
      <c r="T70" s="61" t="s">
        <v>360</v>
      </c>
      <c r="U70" s="412"/>
      <c r="V70" s="413"/>
      <c r="W70" s="413"/>
      <c r="X70" s="413"/>
      <c r="Y70" s="413"/>
      <c r="Z70" s="413"/>
      <c r="AA70" s="413"/>
      <c r="AB70" s="413"/>
      <c r="AC70" s="413"/>
      <c r="AD70" s="413"/>
      <c r="AE70" s="413"/>
      <c r="AF70" s="413"/>
      <c r="AG70" s="413"/>
      <c r="AH70" s="291"/>
      <c r="AI70" s="292"/>
      <c r="AJ70" s="19"/>
      <c r="AK70" s="16"/>
    </row>
    <row r="71" spans="1:42" ht="18" customHeight="1" x14ac:dyDescent="0.25">
      <c r="A71" s="16"/>
      <c r="B71" s="19"/>
      <c r="C71" s="61" t="s">
        <v>360</v>
      </c>
      <c r="D71" s="289"/>
      <c r="E71" s="290"/>
      <c r="F71" s="290"/>
      <c r="G71" s="290"/>
      <c r="H71" s="290"/>
      <c r="I71" s="290"/>
      <c r="J71" s="290"/>
      <c r="K71" s="290"/>
      <c r="L71" s="290"/>
      <c r="M71" s="290"/>
      <c r="N71" s="290"/>
      <c r="O71" s="290"/>
      <c r="P71" s="290"/>
      <c r="Q71" s="291"/>
      <c r="R71" s="292"/>
      <c r="S71" s="41"/>
      <c r="T71" s="299" t="s">
        <v>239</v>
      </c>
      <c r="U71" s="300"/>
      <c r="V71" s="300"/>
      <c r="W71" s="300"/>
      <c r="X71" s="300"/>
      <c r="Y71" s="300"/>
      <c r="Z71" s="301"/>
      <c r="AA71" s="301"/>
      <c r="AB71" s="301"/>
      <c r="AC71" s="301"/>
      <c r="AD71" s="301"/>
      <c r="AE71" s="301"/>
      <c r="AF71" s="301"/>
      <c r="AG71" s="301"/>
      <c r="AH71" s="301"/>
      <c r="AI71" s="301"/>
      <c r="AJ71" s="19"/>
      <c r="AK71" s="16"/>
    </row>
    <row r="72" spans="1:42" ht="18" customHeight="1" x14ac:dyDescent="0.25">
      <c r="A72" s="16"/>
      <c r="B72" s="19"/>
      <c r="C72" s="61" t="s">
        <v>360</v>
      </c>
      <c r="D72" s="289"/>
      <c r="E72" s="290"/>
      <c r="F72" s="290"/>
      <c r="G72" s="290"/>
      <c r="H72" s="290"/>
      <c r="I72" s="290"/>
      <c r="J72" s="290"/>
      <c r="K72" s="290"/>
      <c r="L72" s="290"/>
      <c r="M72" s="290"/>
      <c r="N72" s="290"/>
      <c r="O72" s="290"/>
      <c r="P72" s="290"/>
      <c r="Q72" s="312"/>
      <c r="R72" s="313"/>
      <c r="S72" s="41"/>
      <c r="T72" s="60" t="s">
        <v>360</v>
      </c>
      <c r="U72" s="404"/>
      <c r="V72" s="405"/>
      <c r="W72" s="405"/>
      <c r="X72" s="405"/>
      <c r="Y72" s="405"/>
      <c r="Z72" s="405"/>
      <c r="AA72" s="405"/>
      <c r="AB72" s="405"/>
      <c r="AC72" s="405"/>
      <c r="AD72" s="405"/>
      <c r="AE72" s="405"/>
      <c r="AF72" s="405"/>
      <c r="AG72" s="405"/>
      <c r="AH72" s="420"/>
      <c r="AI72" s="421"/>
      <c r="AJ72" s="19"/>
      <c r="AK72" s="16"/>
    </row>
    <row r="73" spans="1:42" ht="18" customHeight="1" x14ac:dyDescent="0.25">
      <c r="A73" s="16"/>
      <c r="B73" s="19"/>
      <c r="C73" s="299" t="s">
        <v>2</v>
      </c>
      <c r="D73" s="300"/>
      <c r="E73" s="300"/>
      <c r="F73" s="300"/>
      <c r="G73" s="300"/>
      <c r="H73" s="300"/>
      <c r="I73" s="301"/>
      <c r="J73" s="301"/>
      <c r="K73" s="301"/>
      <c r="L73" s="301"/>
      <c r="M73" s="301"/>
      <c r="N73" s="301"/>
      <c r="O73" s="301"/>
      <c r="P73" s="301"/>
      <c r="Q73" s="301"/>
      <c r="R73" s="301"/>
      <c r="S73" s="41"/>
      <c r="T73" s="61" t="s">
        <v>360</v>
      </c>
      <c r="U73" s="289"/>
      <c r="V73" s="290"/>
      <c r="W73" s="290"/>
      <c r="X73" s="290"/>
      <c r="Y73" s="290"/>
      <c r="Z73" s="290"/>
      <c r="AA73" s="290"/>
      <c r="AB73" s="290"/>
      <c r="AC73" s="290"/>
      <c r="AD73" s="290"/>
      <c r="AE73" s="290"/>
      <c r="AF73" s="290"/>
      <c r="AG73" s="290"/>
      <c r="AH73" s="422"/>
      <c r="AI73" s="423"/>
      <c r="AJ73" s="19"/>
      <c r="AK73" s="16"/>
    </row>
    <row r="74" spans="1:42" ht="18" customHeight="1" x14ac:dyDescent="0.25">
      <c r="A74" s="16"/>
      <c r="B74" s="19"/>
      <c r="C74" s="61" t="s">
        <v>360</v>
      </c>
      <c r="D74" s="289"/>
      <c r="E74" s="290"/>
      <c r="F74" s="290"/>
      <c r="G74" s="290"/>
      <c r="H74" s="290"/>
      <c r="I74" s="290"/>
      <c r="J74" s="290"/>
      <c r="K74" s="290"/>
      <c r="L74" s="290"/>
      <c r="M74" s="290"/>
      <c r="N74" s="290"/>
      <c r="O74" s="290"/>
      <c r="P74" s="290"/>
      <c r="Q74" s="291"/>
      <c r="R74" s="292"/>
      <c r="S74" s="41"/>
      <c r="T74" s="61" t="s">
        <v>360</v>
      </c>
      <c r="U74" s="289"/>
      <c r="V74" s="290"/>
      <c r="W74" s="290"/>
      <c r="X74" s="290"/>
      <c r="Y74" s="290"/>
      <c r="Z74" s="290"/>
      <c r="AA74" s="290"/>
      <c r="AB74" s="290"/>
      <c r="AC74" s="290"/>
      <c r="AD74" s="290"/>
      <c r="AE74" s="290"/>
      <c r="AF74" s="290"/>
      <c r="AG74" s="290"/>
      <c r="AH74" s="422"/>
      <c r="AI74" s="423"/>
      <c r="AJ74" s="19"/>
      <c r="AK74" s="16"/>
    </row>
    <row r="75" spans="1:42" ht="18" customHeight="1" x14ac:dyDescent="0.25">
      <c r="A75" s="16"/>
      <c r="B75" s="19"/>
      <c r="C75" s="61" t="s">
        <v>360</v>
      </c>
      <c r="D75" s="289"/>
      <c r="E75" s="290"/>
      <c r="F75" s="290"/>
      <c r="G75" s="290"/>
      <c r="H75" s="290"/>
      <c r="I75" s="290"/>
      <c r="J75" s="290"/>
      <c r="K75" s="290"/>
      <c r="L75" s="290"/>
      <c r="M75" s="290"/>
      <c r="N75" s="290"/>
      <c r="O75" s="290"/>
      <c r="P75" s="290"/>
      <c r="Q75" s="291"/>
      <c r="R75" s="292"/>
      <c r="S75" s="41"/>
      <c r="T75" s="61" t="s">
        <v>360</v>
      </c>
      <c r="U75" s="289"/>
      <c r="V75" s="290"/>
      <c r="W75" s="290"/>
      <c r="X75" s="290"/>
      <c r="Y75" s="290"/>
      <c r="Z75" s="290"/>
      <c r="AA75" s="290"/>
      <c r="AB75" s="290"/>
      <c r="AC75" s="290"/>
      <c r="AD75" s="290"/>
      <c r="AE75" s="290"/>
      <c r="AF75" s="290"/>
      <c r="AG75" s="290"/>
      <c r="AH75" s="422"/>
      <c r="AI75" s="423"/>
      <c r="AJ75" s="19"/>
      <c r="AK75" s="16"/>
    </row>
    <row r="76" spans="1:42" ht="18" customHeight="1" x14ac:dyDescent="0.25">
      <c r="A76" s="16"/>
      <c r="B76" s="19"/>
      <c r="C76" s="61" t="s">
        <v>360</v>
      </c>
      <c r="D76" s="289"/>
      <c r="E76" s="290"/>
      <c r="F76" s="290"/>
      <c r="G76" s="290"/>
      <c r="H76" s="290"/>
      <c r="I76" s="290"/>
      <c r="J76" s="290"/>
      <c r="K76" s="290"/>
      <c r="L76" s="290"/>
      <c r="M76" s="290"/>
      <c r="N76" s="290"/>
      <c r="O76" s="290"/>
      <c r="P76" s="290"/>
      <c r="Q76" s="291"/>
      <c r="R76" s="292"/>
      <c r="S76" s="41"/>
      <c r="T76" s="61" t="s">
        <v>360</v>
      </c>
      <c r="U76" s="289"/>
      <c r="V76" s="290"/>
      <c r="W76" s="290"/>
      <c r="X76" s="290"/>
      <c r="Y76" s="290"/>
      <c r="Z76" s="290"/>
      <c r="AA76" s="290"/>
      <c r="AB76" s="290"/>
      <c r="AC76" s="290"/>
      <c r="AD76" s="290"/>
      <c r="AE76" s="290"/>
      <c r="AF76" s="290"/>
      <c r="AG76" s="290"/>
      <c r="AH76" s="422"/>
      <c r="AI76" s="423"/>
      <c r="AJ76" s="19"/>
      <c r="AK76" s="16"/>
    </row>
    <row r="77" spans="1:42" ht="18" customHeight="1" x14ac:dyDescent="0.25">
      <c r="A77" s="16"/>
      <c r="B77" s="19"/>
      <c r="C77" s="61" t="s">
        <v>360</v>
      </c>
      <c r="D77" s="289"/>
      <c r="E77" s="290"/>
      <c r="F77" s="290"/>
      <c r="G77" s="290"/>
      <c r="H77" s="290"/>
      <c r="I77" s="290"/>
      <c r="J77" s="290"/>
      <c r="K77" s="290"/>
      <c r="L77" s="290"/>
      <c r="M77" s="290"/>
      <c r="N77" s="290"/>
      <c r="O77" s="290"/>
      <c r="P77" s="290"/>
      <c r="Q77" s="291"/>
      <c r="R77" s="292"/>
      <c r="S77" s="41"/>
      <c r="T77" s="299" t="s">
        <v>240</v>
      </c>
      <c r="U77" s="300"/>
      <c r="V77" s="300"/>
      <c r="W77" s="300"/>
      <c r="X77" s="300"/>
      <c r="Y77" s="300"/>
      <c r="Z77" s="301"/>
      <c r="AA77" s="301"/>
      <c r="AB77" s="301"/>
      <c r="AC77" s="301"/>
      <c r="AD77" s="301"/>
      <c r="AE77" s="301"/>
      <c r="AF77" s="301"/>
      <c r="AG77" s="301"/>
      <c r="AH77" s="301"/>
      <c r="AI77" s="301"/>
      <c r="AJ77" s="19"/>
      <c r="AK77" s="16"/>
    </row>
    <row r="78" spans="1:42" s="11" customFormat="1" ht="18" customHeight="1" x14ac:dyDescent="0.25">
      <c r="A78" s="16"/>
      <c r="B78" s="42"/>
      <c r="C78" s="61" t="s">
        <v>360</v>
      </c>
      <c r="D78" s="289"/>
      <c r="E78" s="290"/>
      <c r="F78" s="290"/>
      <c r="G78" s="290"/>
      <c r="H78" s="290"/>
      <c r="I78" s="290"/>
      <c r="J78" s="290"/>
      <c r="K78" s="290"/>
      <c r="L78" s="290"/>
      <c r="M78" s="290"/>
      <c r="N78" s="290"/>
      <c r="O78" s="290"/>
      <c r="P78" s="290"/>
      <c r="Q78" s="291"/>
      <c r="R78" s="292"/>
      <c r="S78" s="41"/>
      <c r="T78" s="60" t="s">
        <v>360</v>
      </c>
      <c r="U78" s="404"/>
      <c r="V78" s="405"/>
      <c r="W78" s="405"/>
      <c r="X78" s="405"/>
      <c r="Y78" s="405"/>
      <c r="Z78" s="405"/>
      <c r="AA78" s="405"/>
      <c r="AB78" s="405"/>
      <c r="AC78" s="405"/>
      <c r="AD78" s="405"/>
      <c r="AE78" s="405"/>
      <c r="AF78" s="405"/>
      <c r="AG78" s="405"/>
      <c r="AH78" s="428"/>
      <c r="AI78" s="429"/>
      <c r="AJ78" s="42"/>
      <c r="AK78" s="17"/>
      <c r="AO78"/>
      <c r="AP78"/>
    </row>
    <row r="79" spans="1:42" ht="18" customHeight="1" x14ac:dyDescent="0.25">
      <c r="A79" s="16"/>
      <c r="B79" s="19"/>
      <c r="C79" s="61" t="s">
        <v>360</v>
      </c>
      <c r="D79" s="289"/>
      <c r="E79" s="290"/>
      <c r="F79" s="290"/>
      <c r="G79" s="290"/>
      <c r="H79" s="290"/>
      <c r="I79" s="290"/>
      <c r="J79" s="290"/>
      <c r="K79" s="290"/>
      <c r="L79" s="290"/>
      <c r="M79" s="290"/>
      <c r="N79" s="290"/>
      <c r="O79" s="290"/>
      <c r="P79" s="290"/>
      <c r="Q79" s="291"/>
      <c r="R79" s="292"/>
      <c r="S79" s="41"/>
      <c r="T79" s="61" t="s">
        <v>360</v>
      </c>
      <c r="U79" s="289"/>
      <c r="V79" s="290"/>
      <c r="W79" s="290"/>
      <c r="X79" s="290"/>
      <c r="Y79" s="290"/>
      <c r="Z79" s="290"/>
      <c r="AA79" s="290"/>
      <c r="AB79" s="290"/>
      <c r="AC79" s="290"/>
      <c r="AD79" s="290"/>
      <c r="AE79" s="290"/>
      <c r="AF79" s="290"/>
      <c r="AG79" s="290"/>
      <c r="AH79" s="293"/>
      <c r="AI79" s="294"/>
      <c r="AJ79" s="19"/>
      <c r="AK79" s="16"/>
    </row>
    <row r="80" spans="1:42" ht="18" customHeight="1" x14ac:dyDescent="0.25">
      <c r="A80" s="16"/>
      <c r="B80" s="19"/>
      <c r="C80" s="61" t="s">
        <v>360</v>
      </c>
      <c r="D80" s="289"/>
      <c r="E80" s="290"/>
      <c r="F80" s="290"/>
      <c r="G80" s="290"/>
      <c r="H80" s="290"/>
      <c r="I80" s="290"/>
      <c r="J80" s="290"/>
      <c r="K80" s="290"/>
      <c r="L80" s="290"/>
      <c r="M80" s="290"/>
      <c r="N80" s="290"/>
      <c r="O80" s="290"/>
      <c r="P80" s="290"/>
      <c r="Q80" s="291"/>
      <c r="R80" s="292"/>
      <c r="S80" s="41"/>
      <c r="T80" s="61" t="s">
        <v>360</v>
      </c>
      <c r="U80" s="289"/>
      <c r="V80" s="290"/>
      <c r="W80" s="290"/>
      <c r="X80" s="290"/>
      <c r="Y80" s="290"/>
      <c r="Z80" s="290"/>
      <c r="AA80" s="290"/>
      <c r="AB80" s="290"/>
      <c r="AC80" s="290"/>
      <c r="AD80" s="290"/>
      <c r="AE80" s="290"/>
      <c r="AF80" s="290"/>
      <c r="AG80" s="290"/>
      <c r="AH80" s="293"/>
      <c r="AI80" s="294"/>
      <c r="AJ80" s="19"/>
      <c r="AK80" s="16"/>
    </row>
    <row r="81" spans="1:38" ht="18" customHeight="1" x14ac:dyDescent="0.25">
      <c r="A81" s="16"/>
      <c r="B81" s="19"/>
      <c r="C81" s="61" t="s">
        <v>360</v>
      </c>
      <c r="D81" s="289"/>
      <c r="E81" s="290"/>
      <c r="F81" s="290"/>
      <c r="G81" s="290"/>
      <c r="H81" s="290"/>
      <c r="I81" s="290"/>
      <c r="J81" s="290"/>
      <c r="K81" s="290"/>
      <c r="L81" s="290"/>
      <c r="M81" s="290"/>
      <c r="N81" s="290"/>
      <c r="O81" s="290"/>
      <c r="P81" s="290"/>
      <c r="Q81" s="291"/>
      <c r="R81" s="292"/>
      <c r="S81" s="41"/>
      <c r="T81" s="61" t="s">
        <v>360</v>
      </c>
      <c r="U81" s="289"/>
      <c r="V81" s="290"/>
      <c r="W81" s="290"/>
      <c r="X81" s="290"/>
      <c r="Y81" s="290"/>
      <c r="Z81" s="290"/>
      <c r="AA81" s="290"/>
      <c r="AB81" s="290"/>
      <c r="AC81" s="290"/>
      <c r="AD81" s="290"/>
      <c r="AE81" s="290"/>
      <c r="AF81" s="290"/>
      <c r="AG81" s="290"/>
      <c r="AH81" s="293"/>
      <c r="AI81" s="294"/>
      <c r="AJ81" s="19"/>
      <c r="AK81" s="16"/>
    </row>
    <row r="82" spans="1:38" ht="18" customHeight="1" x14ac:dyDescent="0.25">
      <c r="A82" s="16"/>
      <c r="B82" s="19"/>
      <c r="C82" s="61" t="s">
        <v>360</v>
      </c>
      <c r="D82" s="289"/>
      <c r="E82" s="290"/>
      <c r="F82" s="290"/>
      <c r="G82" s="290"/>
      <c r="H82" s="290"/>
      <c r="I82" s="290"/>
      <c r="J82" s="290"/>
      <c r="K82" s="290"/>
      <c r="L82" s="290"/>
      <c r="M82" s="290"/>
      <c r="N82" s="290"/>
      <c r="O82" s="290"/>
      <c r="P82" s="290"/>
      <c r="Q82" s="291"/>
      <c r="R82" s="292"/>
      <c r="S82" s="41"/>
      <c r="T82" s="61" t="s">
        <v>360</v>
      </c>
      <c r="U82" s="289"/>
      <c r="V82" s="290"/>
      <c r="W82" s="290"/>
      <c r="X82" s="290"/>
      <c r="Y82" s="290"/>
      <c r="Z82" s="290"/>
      <c r="AA82" s="290"/>
      <c r="AB82" s="290"/>
      <c r="AC82" s="290"/>
      <c r="AD82" s="290"/>
      <c r="AE82" s="290"/>
      <c r="AF82" s="290"/>
      <c r="AG82" s="290"/>
      <c r="AH82" s="293"/>
      <c r="AI82" s="294"/>
      <c r="AJ82" s="19"/>
      <c r="AK82" s="16"/>
    </row>
    <row r="83" spans="1:38" ht="18" customHeight="1" x14ac:dyDescent="0.25">
      <c r="A83" s="16"/>
      <c r="B83" s="19"/>
      <c r="C83" s="61" t="s">
        <v>360</v>
      </c>
      <c r="D83" s="289"/>
      <c r="E83" s="290"/>
      <c r="F83" s="290"/>
      <c r="G83" s="290"/>
      <c r="H83" s="290"/>
      <c r="I83" s="290"/>
      <c r="J83" s="290"/>
      <c r="K83" s="290"/>
      <c r="L83" s="290"/>
      <c r="M83" s="290"/>
      <c r="N83" s="290"/>
      <c r="O83" s="290"/>
      <c r="P83" s="290"/>
      <c r="Q83" s="291"/>
      <c r="R83" s="292"/>
      <c r="S83" s="41"/>
      <c r="T83" s="299" t="s">
        <v>363</v>
      </c>
      <c r="U83" s="300"/>
      <c r="V83" s="300"/>
      <c r="W83" s="300"/>
      <c r="X83" s="300"/>
      <c r="Y83" s="300"/>
      <c r="Z83" s="301"/>
      <c r="AA83" s="301"/>
      <c r="AB83" s="301"/>
      <c r="AC83" s="301"/>
      <c r="AD83" s="301"/>
      <c r="AE83" s="301"/>
      <c r="AF83" s="301"/>
      <c r="AG83" s="301"/>
      <c r="AH83" s="301"/>
      <c r="AI83" s="301"/>
      <c r="AJ83" s="19"/>
      <c r="AK83" s="16"/>
    </row>
    <row r="84" spans="1:38" ht="18" customHeight="1" x14ac:dyDescent="0.25">
      <c r="A84" s="16"/>
      <c r="B84" s="19"/>
      <c r="C84" s="299" t="s">
        <v>242</v>
      </c>
      <c r="D84" s="300"/>
      <c r="E84" s="300"/>
      <c r="F84" s="300"/>
      <c r="G84" s="300"/>
      <c r="H84" s="300"/>
      <c r="I84" s="301"/>
      <c r="J84" s="301"/>
      <c r="K84" s="301"/>
      <c r="L84" s="301"/>
      <c r="M84" s="301"/>
      <c r="N84" s="301"/>
      <c r="O84" s="301"/>
      <c r="P84" s="301"/>
      <c r="Q84" s="301"/>
      <c r="R84" s="301"/>
      <c r="S84" s="41"/>
      <c r="T84" s="60" t="s">
        <v>360</v>
      </c>
      <c r="U84" s="404"/>
      <c r="V84" s="405"/>
      <c r="W84" s="405"/>
      <c r="X84" s="405"/>
      <c r="Y84" s="405"/>
      <c r="Z84" s="405"/>
      <c r="AA84" s="405"/>
      <c r="AB84" s="405"/>
      <c r="AC84" s="405"/>
      <c r="AD84" s="405"/>
      <c r="AE84" s="405"/>
      <c r="AF84" s="405"/>
      <c r="AG84" s="405"/>
      <c r="AH84" s="348"/>
      <c r="AI84" s="349"/>
      <c r="AJ84" s="19"/>
      <c r="AK84" s="16"/>
    </row>
    <row r="85" spans="1:38" ht="18" customHeight="1" x14ac:dyDescent="0.25">
      <c r="A85" s="16"/>
      <c r="B85" s="19"/>
      <c r="C85" s="61" t="s">
        <v>360</v>
      </c>
      <c r="D85" s="289"/>
      <c r="E85" s="290"/>
      <c r="F85" s="290"/>
      <c r="G85" s="290"/>
      <c r="H85" s="290"/>
      <c r="I85" s="290"/>
      <c r="J85" s="290"/>
      <c r="K85" s="290"/>
      <c r="L85" s="290"/>
      <c r="M85" s="290"/>
      <c r="N85" s="290"/>
      <c r="O85" s="290"/>
      <c r="P85" s="290"/>
      <c r="Q85" s="293"/>
      <c r="R85" s="294"/>
      <c r="S85" s="41"/>
      <c r="T85" s="61" t="s">
        <v>360</v>
      </c>
      <c r="U85" s="289"/>
      <c r="V85" s="290"/>
      <c r="W85" s="290"/>
      <c r="X85" s="290"/>
      <c r="Y85" s="290"/>
      <c r="Z85" s="290"/>
      <c r="AA85" s="290"/>
      <c r="AB85" s="290"/>
      <c r="AC85" s="290"/>
      <c r="AD85" s="290"/>
      <c r="AE85" s="290"/>
      <c r="AF85" s="290"/>
      <c r="AG85" s="290"/>
      <c r="AH85" s="291"/>
      <c r="AI85" s="292"/>
      <c r="AJ85" s="19"/>
      <c r="AK85" s="16"/>
    </row>
    <row r="86" spans="1:38" ht="18" customHeight="1" x14ac:dyDescent="0.25">
      <c r="A86" s="16"/>
      <c r="B86" s="19"/>
      <c r="C86" s="61" t="s">
        <v>360</v>
      </c>
      <c r="D86" s="289"/>
      <c r="E86" s="290"/>
      <c r="F86" s="290"/>
      <c r="G86" s="290"/>
      <c r="H86" s="290"/>
      <c r="I86" s="290"/>
      <c r="J86" s="290"/>
      <c r="K86" s="290"/>
      <c r="L86" s="290"/>
      <c r="M86" s="290"/>
      <c r="N86" s="290"/>
      <c r="O86" s="290"/>
      <c r="P86" s="290"/>
      <c r="Q86" s="293"/>
      <c r="R86" s="294"/>
      <c r="S86" s="41"/>
      <c r="T86" s="61" t="s">
        <v>360</v>
      </c>
      <c r="U86" s="289"/>
      <c r="V86" s="290"/>
      <c r="W86" s="290"/>
      <c r="X86" s="290"/>
      <c r="Y86" s="290"/>
      <c r="Z86" s="290"/>
      <c r="AA86" s="290"/>
      <c r="AB86" s="290"/>
      <c r="AC86" s="290"/>
      <c r="AD86" s="290"/>
      <c r="AE86" s="290"/>
      <c r="AF86" s="290"/>
      <c r="AG86" s="290"/>
      <c r="AH86" s="291"/>
      <c r="AI86" s="292"/>
      <c r="AJ86" s="19"/>
      <c r="AK86" s="16"/>
    </row>
    <row r="87" spans="1:38" ht="18" customHeight="1" x14ac:dyDescent="0.25">
      <c r="A87" s="16"/>
      <c r="B87" s="19"/>
      <c r="C87" s="61" t="s">
        <v>360</v>
      </c>
      <c r="D87" s="289"/>
      <c r="E87" s="290"/>
      <c r="F87" s="290"/>
      <c r="G87" s="290"/>
      <c r="H87" s="290"/>
      <c r="I87" s="290"/>
      <c r="J87" s="290"/>
      <c r="K87" s="290"/>
      <c r="L87" s="290"/>
      <c r="M87" s="290"/>
      <c r="N87" s="290"/>
      <c r="O87" s="290"/>
      <c r="P87" s="290"/>
      <c r="Q87" s="427"/>
      <c r="R87" s="294"/>
      <c r="S87" s="41"/>
      <c r="T87" s="61" t="s">
        <v>360</v>
      </c>
      <c r="U87" s="289"/>
      <c r="V87" s="290"/>
      <c r="W87" s="290"/>
      <c r="X87" s="290"/>
      <c r="Y87" s="290"/>
      <c r="Z87" s="290"/>
      <c r="AA87" s="290"/>
      <c r="AB87" s="290"/>
      <c r="AC87" s="290"/>
      <c r="AD87" s="290"/>
      <c r="AE87" s="290"/>
      <c r="AF87" s="290"/>
      <c r="AG87" s="290"/>
      <c r="AH87" s="291"/>
      <c r="AI87" s="292"/>
      <c r="AJ87" s="19"/>
      <c r="AK87" s="16"/>
    </row>
    <row r="88" spans="1:38" ht="18" customHeight="1" x14ac:dyDescent="0.25">
      <c r="A88" s="16"/>
      <c r="B88" s="19"/>
      <c r="C88" s="61" t="s">
        <v>360</v>
      </c>
      <c r="D88" s="289"/>
      <c r="E88" s="290"/>
      <c r="F88" s="290"/>
      <c r="G88" s="290"/>
      <c r="H88" s="290"/>
      <c r="I88" s="290"/>
      <c r="J88" s="290"/>
      <c r="K88" s="290"/>
      <c r="L88" s="290"/>
      <c r="M88" s="290"/>
      <c r="N88" s="290"/>
      <c r="O88" s="290"/>
      <c r="P88" s="290"/>
      <c r="Q88" s="293"/>
      <c r="R88" s="294"/>
      <c r="S88" s="41"/>
      <c r="T88" s="61" t="s">
        <v>360</v>
      </c>
      <c r="U88" s="310"/>
      <c r="V88" s="311"/>
      <c r="W88" s="311"/>
      <c r="X88" s="311"/>
      <c r="Y88" s="311"/>
      <c r="Z88" s="311"/>
      <c r="AA88" s="311"/>
      <c r="AB88" s="311"/>
      <c r="AC88" s="311"/>
      <c r="AD88" s="311"/>
      <c r="AE88" s="311"/>
      <c r="AF88" s="311"/>
      <c r="AG88" s="311"/>
      <c r="AH88" s="437"/>
      <c r="AI88" s="438"/>
      <c r="AJ88" s="19"/>
      <c r="AK88" s="16"/>
    </row>
    <row r="89" spans="1:38" ht="18" customHeight="1" x14ac:dyDescent="0.25">
      <c r="A89" s="16"/>
      <c r="B89" s="19"/>
      <c r="C89" s="61" t="s">
        <v>360</v>
      </c>
      <c r="D89" s="289"/>
      <c r="E89" s="290"/>
      <c r="F89" s="290"/>
      <c r="G89" s="290"/>
      <c r="H89" s="290"/>
      <c r="I89" s="290"/>
      <c r="J89" s="290"/>
      <c r="K89" s="290"/>
      <c r="L89" s="290"/>
      <c r="M89" s="290"/>
      <c r="N89" s="290"/>
      <c r="O89" s="290"/>
      <c r="P89" s="290"/>
      <c r="Q89" s="293"/>
      <c r="R89" s="294"/>
      <c r="S89" s="41"/>
      <c r="T89" s="299" t="s">
        <v>232</v>
      </c>
      <c r="U89" s="300"/>
      <c r="V89" s="300"/>
      <c r="W89" s="300"/>
      <c r="X89" s="300"/>
      <c r="Y89" s="300"/>
      <c r="Z89" s="301"/>
      <c r="AA89" s="301"/>
      <c r="AB89" s="301"/>
      <c r="AC89" s="301"/>
      <c r="AD89" s="301"/>
      <c r="AE89" s="301"/>
      <c r="AF89" s="301"/>
      <c r="AG89" s="301"/>
      <c r="AH89" s="301"/>
      <c r="AI89" s="301"/>
      <c r="AJ89" s="19"/>
      <c r="AK89" s="16"/>
    </row>
    <row r="90" spans="1:38" ht="18" customHeight="1" x14ac:dyDescent="0.25">
      <c r="A90" s="16"/>
      <c r="B90" s="19"/>
      <c r="C90" s="299" t="s">
        <v>241</v>
      </c>
      <c r="D90" s="300"/>
      <c r="E90" s="300"/>
      <c r="F90" s="300"/>
      <c r="G90" s="300"/>
      <c r="H90" s="300"/>
      <c r="I90" s="301"/>
      <c r="J90" s="301"/>
      <c r="K90" s="301"/>
      <c r="L90" s="301"/>
      <c r="M90" s="301"/>
      <c r="N90" s="301"/>
      <c r="O90" s="301"/>
      <c r="P90" s="301"/>
      <c r="Q90" s="301"/>
      <c r="R90" s="301"/>
      <c r="S90" s="41"/>
      <c r="T90" s="60" t="s">
        <v>360</v>
      </c>
      <c r="U90" s="404"/>
      <c r="V90" s="405"/>
      <c r="W90" s="405"/>
      <c r="X90" s="405"/>
      <c r="Y90" s="405"/>
      <c r="Z90" s="405"/>
      <c r="AA90" s="405"/>
      <c r="AB90" s="405"/>
      <c r="AC90" s="405"/>
      <c r="AD90" s="405"/>
      <c r="AE90" s="405"/>
      <c r="AF90" s="405"/>
      <c r="AG90" s="405"/>
      <c r="AH90" s="348"/>
      <c r="AI90" s="349"/>
      <c r="AJ90" s="19"/>
      <c r="AK90" s="16"/>
    </row>
    <row r="91" spans="1:38" ht="18" customHeight="1" x14ac:dyDescent="0.25">
      <c r="A91" s="16"/>
      <c r="B91" s="19"/>
      <c r="C91" s="61" t="s">
        <v>360</v>
      </c>
      <c r="D91" s="289"/>
      <c r="E91" s="290"/>
      <c r="F91" s="290"/>
      <c r="G91" s="290"/>
      <c r="H91" s="290"/>
      <c r="I91" s="290"/>
      <c r="J91" s="290"/>
      <c r="K91" s="290"/>
      <c r="L91" s="290"/>
      <c r="M91" s="290"/>
      <c r="N91" s="290"/>
      <c r="O91" s="290"/>
      <c r="P91" s="290"/>
      <c r="Q91" s="295"/>
      <c r="R91" s="292"/>
      <c r="S91" s="41"/>
      <c r="T91" s="61" t="s">
        <v>360</v>
      </c>
      <c r="U91" s="289"/>
      <c r="V91" s="290"/>
      <c r="W91" s="290"/>
      <c r="X91" s="290"/>
      <c r="Y91" s="290"/>
      <c r="Z91" s="290"/>
      <c r="AA91" s="290"/>
      <c r="AB91" s="290"/>
      <c r="AC91" s="290"/>
      <c r="AD91" s="290"/>
      <c r="AE91" s="290"/>
      <c r="AF91" s="290"/>
      <c r="AG91" s="290"/>
      <c r="AH91" s="291"/>
      <c r="AI91" s="292"/>
      <c r="AJ91" s="19"/>
      <c r="AK91" s="16"/>
    </row>
    <row r="92" spans="1:38" ht="18" customHeight="1" x14ac:dyDescent="0.25">
      <c r="A92" s="16"/>
      <c r="B92" s="19"/>
      <c r="C92" s="61" t="s">
        <v>360</v>
      </c>
      <c r="D92" s="289"/>
      <c r="E92" s="290"/>
      <c r="F92" s="290"/>
      <c r="G92" s="290"/>
      <c r="H92" s="290"/>
      <c r="I92" s="290"/>
      <c r="J92" s="290"/>
      <c r="K92" s="290"/>
      <c r="L92" s="290"/>
      <c r="M92" s="290"/>
      <c r="N92" s="290"/>
      <c r="O92" s="290"/>
      <c r="P92" s="290"/>
      <c r="Q92" s="291"/>
      <c r="R92" s="292"/>
      <c r="S92" s="41"/>
      <c r="T92" s="61" t="s">
        <v>360</v>
      </c>
      <c r="U92" s="289"/>
      <c r="V92" s="290"/>
      <c r="W92" s="290"/>
      <c r="X92" s="290"/>
      <c r="Y92" s="290"/>
      <c r="Z92" s="290"/>
      <c r="AA92" s="290"/>
      <c r="AB92" s="290"/>
      <c r="AC92" s="290"/>
      <c r="AD92" s="290"/>
      <c r="AE92" s="290"/>
      <c r="AF92" s="290"/>
      <c r="AG92" s="290"/>
      <c r="AH92" s="291"/>
      <c r="AI92" s="292"/>
      <c r="AJ92" s="19"/>
      <c r="AK92" s="16"/>
    </row>
    <row r="93" spans="1:38" ht="18" customHeight="1" x14ac:dyDescent="0.25">
      <c r="A93" s="16"/>
      <c r="B93" s="19"/>
      <c r="C93" s="61" t="s">
        <v>360</v>
      </c>
      <c r="D93" s="289"/>
      <c r="E93" s="290"/>
      <c r="F93" s="290"/>
      <c r="G93" s="290"/>
      <c r="H93" s="290"/>
      <c r="I93" s="290"/>
      <c r="J93" s="290"/>
      <c r="K93" s="290"/>
      <c r="L93" s="290"/>
      <c r="M93" s="290"/>
      <c r="N93" s="290"/>
      <c r="O93" s="290"/>
      <c r="P93" s="290"/>
      <c r="Q93" s="291"/>
      <c r="R93" s="292"/>
      <c r="S93" s="41"/>
      <c r="T93" s="61" t="s">
        <v>360</v>
      </c>
      <c r="U93" s="289"/>
      <c r="V93" s="290"/>
      <c r="W93" s="290"/>
      <c r="X93" s="290"/>
      <c r="Y93" s="290"/>
      <c r="Z93" s="290"/>
      <c r="AA93" s="290"/>
      <c r="AB93" s="290"/>
      <c r="AC93" s="290"/>
      <c r="AD93" s="290"/>
      <c r="AE93" s="290"/>
      <c r="AF93" s="290"/>
      <c r="AG93" s="290"/>
      <c r="AH93" s="291"/>
      <c r="AI93" s="292"/>
      <c r="AJ93" s="19"/>
      <c r="AK93" s="16"/>
    </row>
    <row r="94" spans="1:38" ht="18" customHeight="1" x14ac:dyDescent="0.25">
      <c r="A94" s="16"/>
      <c r="B94" s="19"/>
      <c r="C94" s="62" t="s">
        <v>360</v>
      </c>
      <c r="D94" s="310"/>
      <c r="E94" s="311"/>
      <c r="F94" s="311"/>
      <c r="G94" s="311"/>
      <c r="H94" s="311"/>
      <c r="I94" s="311"/>
      <c r="J94" s="311"/>
      <c r="K94" s="311"/>
      <c r="L94" s="311"/>
      <c r="M94" s="311"/>
      <c r="N94" s="311"/>
      <c r="O94" s="311"/>
      <c r="P94" s="311"/>
      <c r="Q94" s="312"/>
      <c r="R94" s="313"/>
      <c r="S94" s="43"/>
      <c r="T94" s="62" t="s">
        <v>360</v>
      </c>
      <c r="U94" s="439"/>
      <c r="V94" s="440"/>
      <c r="W94" s="440"/>
      <c r="X94" s="440"/>
      <c r="Y94" s="440"/>
      <c r="Z94" s="440"/>
      <c r="AA94" s="440"/>
      <c r="AB94" s="440"/>
      <c r="AC94" s="440"/>
      <c r="AD94" s="440"/>
      <c r="AE94" s="440"/>
      <c r="AF94" s="440"/>
      <c r="AG94" s="441"/>
      <c r="AH94" s="312"/>
      <c r="AI94" s="313"/>
      <c r="AJ94" s="19"/>
      <c r="AK94" s="16"/>
    </row>
    <row r="95" spans="1:38" ht="17.25" customHeight="1" x14ac:dyDescent="0.25">
      <c r="A95" s="16"/>
      <c r="B95" s="19"/>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19"/>
      <c r="AK95" s="16"/>
      <c r="AL95" s="303" t="s">
        <v>245</v>
      </c>
    </row>
    <row r="96" spans="1:38" ht="17.25" customHeight="1" x14ac:dyDescent="0.25">
      <c r="A96" s="16"/>
      <c r="B96" s="19"/>
      <c r="C96" s="21"/>
      <c r="D96" s="22"/>
      <c r="E96" s="20"/>
      <c r="F96" s="20"/>
      <c r="G96" s="20"/>
      <c r="H96" s="20"/>
      <c r="I96" s="20"/>
      <c r="J96" s="20"/>
      <c r="K96" s="20"/>
      <c r="L96" s="20"/>
      <c r="M96" s="20"/>
      <c r="N96" s="20"/>
      <c r="O96" s="20"/>
      <c r="P96" s="20"/>
      <c r="Q96" s="20"/>
      <c r="R96" s="23"/>
      <c r="S96" s="20"/>
      <c r="T96" s="21"/>
      <c r="U96" s="22"/>
      <c r="V96" s="20"/>
      <c r="W96" s="20"/>
      <c r="X96" s="20"/>
      <c r="Y96" s="20"/>
      <c r="Z96" s="20"/>
      <c r="AA96" s="20"/>
      <c r="AB96" s="20"/>
      <c r="AC96" s="20"/>
      <c r="AD96" s="20"/>
      <c r="AE96" s="20"/>
      <c r="AF96" s="20"/>
      <c r="AG96" s="20"/>
      <c r="AH96" s="20"/>
      <c r="AI96" s="23"/>
      <c r="AJ96" s="19"/>
      <c r="AK96" s="16"/>
      <c r="AL96" s="303"/>
    </row>
    <row r="97" spans="1:37" ht="17.25" customHeight="1" x14ac:dyDescent="0.25">
      <c r="A97" s="16"/>
      <c r="B97" s="19"/>
      <c r="C97" s="388" t="s">
        <v>42</v>
      </c>
      <c r="D97" s="388"/>
      <c r="E97" s="388"/>
      <c r="F97" s="388"/>
      <c r="G97" s="388"/>
      <c r="H97" s="388"/>
      <c r="I97" s="388"/>
      <c r="J97" s="388"/>
      <c r="K97" s="388"/>
      <c r="L97" s="388"/>
      <c r="M97" s="388"/>
      <c r="N97" s="388"/>
      <c r="O97" s="388"/>
      <c r="P97" s="388"/>
      <c r="Q97" s="388"/>
      <c r="R97" s="388"/>
      <c r="S97" s="388"/>
      <c r="T97" s="388"/>
      <c r="U97" s="388"/>
      <c r="V97" s="388"/>
      <c r="W97" s="388"/>
      <c r="X97" s="388"/>
      <c r="Y97" s="388"/>
      <c r="Z97" s="388"/>
      <c r="AA97" s="388"/>
      <c r="AB97" s="388"/>
      <c r="AC97" s="388"/>
      <c r="AD97" s="388"/>
      <c r="AE97" s="388"/>
      <c r="AF97" s="20"/>
      <c r="AG97" s="20"/>
      <c r="AH97" s="20"/>
      <c r="AI97" s="20"/>
      <c r="AJ97" s="19"/>
      <c r="AK97" s="16"/>
    </row>
    <row r="98" spans="1:37" ht="17.25" customHeight="1" x14ac:dyDescent="0.25">
      <c r="A98" s="16"/>
      <c r="B98" s="19"/>
      <c r="C98" s="389" t="s">
        <v>44</v>
      </c>
      <c r="D98" s="389"/>
      <c r="E98" s="389"/>
      <c r="F98" s="389"/>
      <c r="G98" s="389"/>
      <c r="H98" s="389"/>
      <c r="I98" s="389"/>
      <c r="J98" s="389"/>
      <c r="K98" s="389"/>
      <c r="L98" s="389"/>
      <c r="M98" s="389"/>
      <c r="N98" s="389"/>
      <c r="O98" s="389"/>
      <c r="P98" s="389"/>
      <c r="Q98" s="389"/>
      <c r="R98" s="389"/>
      <c r="S98" s="389"/>
      <c r="T98" s="389"/>
      <c r="U98" s="389"/>
      <c r="V98" s="389"/>
      <c r="W98" s="389"/>
      <c r="X98" s="389"/>
      <c r="Y98" s="389"/>
      <c r="Z98" s="389"/>
      <c r="AA98" s="389"/>
      <c r="AB98" s="389"/>
      <c r="AC98" s="389"/>
      <c r="AD98" s="389"/>
      <c r="AE98" s="389"/>
      <c r="AF98" s="20"/>
      <c r="AG98" s="20"/>
      <c r="AH98" s="20"/>
      <c r="AI98" s="20"/>
      <c r="AJ98" s="19"/>
      <c r="AK98" s="16"/>
    </row>
    <row r="99" spans="1:37" ht="17.25" customHeight="1" x14ac:dyDescent="0.25">
      <c r="A99" s="16"/>
      <c r="B99" s="19"/>
      <c r="C99" s="21" t="s">
        <v>33</v>
      </c>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19"/>
      <c r="AK99" s="16"/>
    </row>
    <row r="100" spans="1:37" ht="17.25" customHeight="1" x14ac:dyDescent="0.25">
      <c r="A100" s="16"/>
      <c r="B100" s="19"/>
      <c r="C100" s="24" t="s">
        <v>9</v>
      </c>
      <c r="D100" s="22"/>
      <c r="E100" s="22"/>
      <c r="F100" s="331"/>
      <c r="G100" s="298"/>
      <c r="H100" s="298"/>
      <c r="I100" s="298"/>
      <c r="J100" s="298"/>
      <c r="K100" s="298"/>
      <c r="L100" s="298"/>
      <c r="M100" s="298"/>
      <c r="N100" s="298"/>
      <c r="O100" s="298"/>
      <c r="P100" s="298"/>
      <c r="Q100" s="298"/>
      <c r="R100" s="298"/>
      <c r="S100" s="298"/>
      <c r="T100" s="298"/>
      <c r="U100" s="298"/>
      <c r="V100" s="298"/>
      <c r="W100" s="298"/>
      <c r="X100" s="298"/>
      <c r="Y100" s="298"/>
      <c r="Z100" s="298"/>
      <c r="AA100" s="22"/>
      <c r="AB100" s="22"/>
      <c r="AC100" s="22"/>
      <c r="AD100" s="22"/>
      <c r="AE100" s="22"/>
      <c r="AF100" s="22"/>
      <c r="AG100" s="22"/>
      <c r="AH100" s="22"/>
      <c r="AI100" s="22"/>
      <c r="AJ100" s="19"/>
      <c r="AK100" s="16"/>
    </row>
    <row r="101" spans="1:37" ht="17.25" customHeight="1" x14ac:dyDescent="0.25">
      <c r="A101" s="16"/>
      <c r="B101" s="19"/>
      <c r="C101" s="24" t="s">
        <v>40</v>
      </c>
      <c r="D101" s="22"/>
      <c r="E101" s="22"/>
      <c r="F101" s="331"/>
      <c r="G101" s="298"/>
      <c r="H101" s="298"/>
      <c r="I101" s="298"/>
      <c r="J101" s="298"/>
      <c r="K101" s="298"/>
      <c r="L101" s="298"/>
      <c r="M101" s="298"/>
      <c r="N101" s="298"/>
      <c r="O101" s="298"/>
      <c r="P101" s="298"/>
      <c r="Q101" s="298"/>
      <c r="R101" s="298"/>
      <c r="S101" s="298"/>
      <c r="T101" s="298"/>
      <c r="U101" s="298"/>
      <c r="V101" s="298"/>
      <c r="W101" s="298"/>
      <c r="X101" s="298"/>
      <c r="Y101" s="298"/>
      <c r="Z101" s="298"/>
      <c r="AA101" s="22"/>
      <c r="AB101" s="22"/>
      <c r="AC101" s="22"/>
      <c r="AD101" s="22"/>
      <c r="AE101" s="22"/>
      <c r="AF101" s="22"/>
      <c r="AG101" s="22"/>
      <c r="AH101" s="22"/>
      <c r="AI101" s="22"/>
      <c r="AJ101" s="19"/>
      <c r="AK101" s="16"/>
    </row>
    <row r="102" spans="1:37" x14ac:dyDescent="0.25">
      <c r="A102" s="16"/>
      <c r="B102" s="19"/>
      <c r="C102" s="24" t="s">
        <v>41</v>
      </c>
      <c r="D102" s="22"/>
      <c r="E102" s="22"/>
      <c r="F102" s="331"/>
      <c r="G102" s="298"/>
      <c r="H102" s="298"/>
      <c r="I102" s="298"/>
      <c r="J102" s="298"/>
      <c r="K102" s="298"/>
      <c r="L102" s="298"/>
      <c r="M102" s="298"/>
      <c r="N102" s="298"/>
      <c r="O102" s="298"/>
      <c r="P102" s="298"/>
      <c r="Q102" s="298"/>
      <c r="R102" s="298"/>
      <c r="S102" s="298"/>
      <c r="T102" s="298"/>
      <c r="U102" s="298"/>
      <c r="V102" s="298"/>
      <c r="W102" s="298"/>
      <c r="X102" s="298"/>
      <c r="Y102" s="298"/>
      <c r="Z102" s="298"/>
      <c r="AA102" s="22"/>
      <c r="AB102" s="22"/>
      <c r="AC102" s="22"/>
      <c r="AD102" s="22"/>
      <c r="AE102" s="22"/>
      <c r="AF102" s="22"/>
      <c r="AG102" s="22"/>
      <c r="AH102" s="22"/>
      <c r="AI102" s="22"/>
      <c r="AJ102" s="19"/>
      <c r="AK102" s="16"/>
    </row>
    <row r="103" spans="1:37" ht="3.75" customHeight="1" x14ac:dyDescent="0.25">
      <c r="A103" s="16"/>
      <c r="B103" s="19"/>
      <c r="C103" s="24"/>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19"/>
      <c r="AK103" s="16"/>
    </row>
    <row r="104" spans="1:37" ht="19.5" x14ac:dyDescent="0.25">
      <c r="A104" s="16"/>
      <c r="B104" s="19"/>
      <c r="C104" s="385" t="s">
        <v>32</v>
      </c>
      <c r="D104" s="386"/>
      <c r="E104" s="386"/>
      <c r="F104" s="386"/>
      <c r="G104" s="386"/>
      <c r="H104" s="386"/>
      <c r="I104" s="386"/>
      <c r="J104" s="386"/>
      <c r="K104" s="386"/>
      <c r="L104" s="386"/>
      <c r="M104" s="386"/>
      <c r="N104" s="386"/>
      <c r="O104" s="386"/>
      <c r="P104" s="386"/>
      <c r="Q104" s="386"/>
      <c r="R104" s="386"/>
      <c r="S104" s="386"/>
      <c r="T104" s="386"/>
      <c r="U104" s="386"/>
      <c r="V104" s="386"/>
      <c r="W104" s="386"/>
      <c r="X104" s="386"/>
      <c r="Y104" s="386"/>
      <c r="Z104" s="386"/>
      <c r="AA104" s="386"/>
      <c r="AB104" s="386"/>
      <c r="AC104" s="386"/>
      <c r="AD104" s="386"/>
      <c r="AE104" s="386"/>
      <c r="AF104" s="386"/>
      <c r="AG104" s="386"/>
      <c r="AH104" s="386"/>
      <c r="AI104" s="387"/>
      <c r="AJ104" s="19"/>
      <c r="AK104" s="16"/>
    </row>
    <row r="105" spans="1:37" ht="17.25" customHeight="1" x14ac:dyDescent="0.25">
      <c r="A105" s="16"/>
      <c r="B105" s="19"/>
      <c r="C105" s="332" t="s">
        <v>26</v>
      </c>
      <c r="D105" s="333"/>
      <c r="E105" s="334"/>
      <c r="F105" s="335" t="str">
        <f>F11</f>
        <v>??</v>
      </c>
      <c r="G105" s="468"/>
      <c r="H105" s="469"/>
      <c r="I105" s="338" t="s">
        <v>27</v>
      </c>
      <c r="J105" s="339"/>
      <c r="K105" s="339"/>
      <c r="L105" s="339"/>
      <c r="M105" s="340"/>
      <c r="N105" s="470" t="str">
        <f>N11</f>
        <v>&lt;Select&gt;</v>
      </c>
      <c r="O105" s="468"/>
      <c r="P105" s="468"/>
      <c r="Q105" s="468"/>
      <c r="R105" s="468"/>
      <c r="S105" s="468"/>
      <c r="T105" s="468"/>
      <c r="U105" s="468"/>
      <c r="V105" s="468"/>
      <c r="W105" s="468"/>
      <c r="X105" s="468"/>
      <c r="Y105" s="469"/>
      <c r="Z105" s="338" t="s">
        <v>28</v>
      </c>
      <c r="AA105" s="341"/>
      <c r="AB105" s="341"/>
      <c r="AC105" s="341"/>
      <c r="AD105" s="341"/>
      <c r="AE105" s="341"/>
      <c r="AF105" s="342"/>
      <c r="AG105" s="335" t="str">
        <f>AG11</f>
        <v>??</v>
      </c>
      <c r="AH105" s="471"/>
      <c r="AI105" s="472"/>
      <c r="AJ105" s="19"/>
      <c r="AK105" s="16"/>
    </row>
    <row r="106" spans="1:37" ht="17.25" customHeight="1" x14ac:dyDescent="0.3">
      <c r="A106" s="16"/>
      <c r="B106" s="19"/>
      <c r="C106" s="49"/>
      <c r="D106" s="50"/>
      <c r="E106" s="50"/>
      <c r="F106" s="50"/>
      <c r="G106" s="390" t="s">
        <v>29</v>
      </c>
      <c r="H106" s="391"/>
      <c r="I106" s="391"/>
      <c r="J106" s="391"/>
      <c r="K106" s="391"/>
      <c r="L106" s="391"/>
      <c r="M106" s="391"/>
      <c r="N106" s="391"/>
      <c r="O106" s="391"/>
      <c r="P106" s="391"/>
      <c r="Q106" s="391"/>
      <c r="R106" s="391"/>
      <c r="S106" s="391"/>
      <c r="T106" s="391"/>
      <c r="U106" s="473" t="str">
        <f>U12</f>
        <v>&lt;select&gt;</v>
      </c>
      <c r="V106" s="474"/>
      <c r="W106" s="474"/>
      <c r="X106" s="474"/>
      <c r="Y106" s="474"/>
      <c r="Z106" s="474"/>
      <c r="AA106" s="474"/>
      <c r="AB106" s="50"/>
      <c r="AC106" s="418" t="str">
        <f>AC12</f>
        <v>&lt;select&gt;</v>
      </c>
      <c r="AD106" s="419"/>
      <c r="AE106" s="419"/>
      <c r="AF106" s="50"/>
      <c r="AG106" s="50"/>
      <c r="AH106" s="50"/>
      <c r="AI106" s="51"/>
      <c r="AJ106" s="19"/>
      <c r="AK106" s="16"/>
    </row>
    <row r="107" spans="1:37" ht="17.25" customHeight="1" x14ac:dyDescent="0.25">
      <c r="A107" s="16"/>
      <c r="B107" s="19"/>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19"/>
      <c r="AK107" s="16"/>
    </row>
    <row r="108" spans="1:37" ht="19.5" customHeight="1" x14ac:dyDescent="0.25">
      <c r="A108" s="16"/>
      <c r="B108" s="19"/>
      <c r="C108" s="316" t="s">
        <v>230</v>
      </c>
      <c r="D108" s="317"/>
      <c r="E108" s="317"/>
      <c r="F108" s="317"/>
      <c r="G108" s="317"/>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7"/>
      <c r="AF108" s="317"/>
      <c r="AG108" s="317"/>
      <c r="AH108" s="317"/>
      <c r="AI108" s="317"/>
      <c r="AJ108" s="19"/>
      <c r="AK108" s="16"/>
    </row>
    <row r="109" spans="1:37" ht="19.5" customHeight="1" x14ac:dyDescent="0.25">
      <c r="A109" s="16"/>
      <c r="B109" s="19"/>
      <c r="C109" s="284"/>
      <c r="D109" s="284"/>
      <c r="E109" s="284"/>
      <c r="F109" s="284"/>
      <c r="G109" s="284"/>
      <c r="H109" s="284"/>
      <c r="I109" s="284"/>
      <c r="J109" s="284"/>
      <c r="K109" s="284"/>
      <c r="L109" s="284"/>
      <c r="M109" s="284"/>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19"/>
      <c r="AK109" s="16"/>
    </row>
    <row r="110" spans="1:37" ht="19.5" customHeight="1" x14ac:dyDescent="0.25">
      <c r="A110" s="16"/>
      <c r="B110" s="19"/>
      <c r="C110" s="318"/>
      <c r="D110" s="318"/>
      <c r="E110" s="318"/>
      <c r="F110" s="318"/>
      <c r="G110" s="318"/>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c r="AH110" s="318"/>
      <c r="AI110" s="318"/>
      <c r="AJ110" s="19"/>
      <c r="AK110" s="16"/>
    </row>
    <row r="111" spans="1:37" ht="17.25" customHeight="1" x14ac:dyDescent="0.3">
      <c r="A111" s="16"/>
      <c r="B111" s="19"/>
      <c r="C111" s="356">
        <v>0</v>
      </c>
      <c r="D111" s="378"/>
      <c r="E111" s="378"/>
      <c r="F111" s="354" t="s">
        <v>0</v>
      </c>
      <c r="G111" s="355"/>
      <c r="H111" s="355"/>
      <c r="I111" s="355"/>
      <c r="J111" s="355"/>
      <c r="K111" s="355"/>
      <c r="L111" s="355"/>
      <c r="M111" s="355"/>
      <c r="N111" s="355"/>
      <c r="O111" s="355"/>
      <c r="P111" s="355"/>
      <c r="Q111" s="355"/>
      <c r="R111" s="355"/>
      <c r="S111" s="355"/>
      <c r="T111" s="355"/>
      <c r="U111" s="355"/>
      <c r="V111" s="355"/>
      <c r="W111" s="355"/>
      <c r="X111" s="355"/>
      <c r="Y111" s="314" t="s">
        <v>1</v>
      </c>
      <c r="Z111" s="315"/>
      <c r="AA111" s="358">
        <v>10</v>
      </c>
      <c r="AB111" s="315"/>
      <c r="AC111" s="315"/>
      <c r="AD111" s="358">
        <v>0</v>
      </c>
      <c r="AE111" s="315"/>
      <c r="AF111" s="315"/>
      <c r="AG111" s="314"/>
      <c r="AH111" s="315"/>
      <c r="AI111" s="315"/>
      <c r="AJ111" s="19"/>
      <c r="AK111" s="16"/>
    </row>
    <row r="112" spans="1:37" ht="17.25" customHeight="1" x14ac:dyDescent="0.3">
      <c r="A112" s="16"/>
      <c r="B112" s="19"/>
      <c r="C112" s="314" t="s">
        <v>360</v>
      </c>
      <c r="D112" s="378"/>
      <c r="E112" s="378"/>
      <c r="F112" s="354" t="s">
        <v>272</v>
      </c>
      <c r="G112" s="355"/>
      <c r="H112" s="355"/>
      <c r="I112" s="355"/>
      <c r="J112" s="355"/>
      <c r="K112" s="355"/>
      <c r="L112" s="355"/>
      <c r="M112" s="355"/>
      <c r="N112" s="355"/>
      <c r="O112" s="355"/>
      <c r="P112" s="355"/>
      <c r="Q112" s="355"/>
      <c r="R112" s="355"/>
      <c r="S112" s="355"/>
      <c r="T112" s="355"/>
      <c r="U112" s="355"/>
      <c r="V112" s="355"/>
      <c r="W112" s="355"/>
      <c r="X112" s="355"/>
      <c r="Y112" s="407" t="s">
        <v>1</v>
      </c>
      <c r="Z112" s="408"/>
      <c r="AA112" s="409" t="s">
        <v>273</v>
      </c>
      <c r="AB112" s="410"/>
      <c r="AC112" s="411"/>
      <c r="AD112" s="358">
        <v>0</v>
      </c>
      <c r="AE112" s="315"/>
      <c r="AF112" s="315"/>
      <c r="AG112" s="314"/>
      <c r="AH112" s="315"/>
      <c r="AI112" s="315"/>
      <c r="AJ112" s="19"/>
      <c r="AK112" s="16"/>
    </row>
    <row r="113" spans="1:42" ht="17.25" customHeight="1" x14ac:dyDescent="0.3">
      <c r="A113" s="16"/>
      <c r="B113" s="19"/>
      <c r="C113" s="356">
        <v>0</v>
      </c>
      <c r="D113" s="378"/>
      <c r="E113" s="378"/>
      <c r="F113" s="354" t="s">
        <v>228</v>
      </c>
      <c r="G113" s="355"/>
      <c r="H113" s="355"/>
      <c r="I113" s="355"/>
      <c r="J113" s="355"/>
      <c r="K113" s="355"/>
      <c r="L113" s="355"/>
      <c r="M113" s="355"/>
      <c r="N113" s="355"/>
      <c r="O113" s="355"/>
      <c r="P113" s="355"/>
      <c r="Q113" s="355"/>
      <c r="R113" s="355"/>
      <c r="S113" s="355"/>
      <c r="T113" s="355"/>
      <c r="U113" s="355"/>
      <c r="V113" s="361" t="s">
        <v>360</v>
      </c>
      <c r="W113" s="362"/>
      <c r="X113" s="362"/>
      <c r="Y113" s="314" t="s">
        <v>1</v>
      </c>
      <c r="Z113" s="315"/>
      <c r="AA113" s="358">
        <v>10</v>
      </c>
      <c r="AB113" s="315"/>
      <c r="AC113" s="315"/>
      <c r="AD113" s="358">
        <v>0</v>
      </c>
      <c r="AE113" s="315"/>
      <c r="AF113" s="315"/>
      <c r="AG113" s="358">
        <v>0</v>
      </c>
      <c r="AH113" s="315"/>
      <c r="AI113" s="315"/>
      <c r="AJ113" s="19"/>
      <c r="AK113" s="16"/>
    </row>
    <row r="114" spans="1:42" ht="19.5" customHeight="1" x14ac:dyDescent="0.25">
      <c r="A114" s="16"/>
      <c r="B114" s="19"/>
      <c r="C114" s="316" t="s">
        <v>308</v>
      </c>
      <c r="D114" s="317"/>
      <c r="E114" s="317"/>
      <c r="F114" s="317"/>
      <c r="G114" s="317"/>
      <c r="H114" s="317"/>
      <c r="I114" s="317"/>
      <c r="J114" s="317"/>
      <c r="K114" s="317"/>
      <c r="L114" s="317"/>
      <c r="M114" s="317"/>
      <c r="N114" s="317"/>
      <c r="O114" s="317"/>
      <c r="P114" s="317"/>
      <c r="Q114" s="317"/>
      <c r="R114" s="317"/>
      <c r="S114" s="317"/>
      <c r="T114" s="317"/>
      <c r="U114" s="317"/>
      <c r="V114" s="317"/>
      <c r="W114" s="317"/>
      <c r="X114" s="317"/>
      <c r="Y114" s="317"/>
      <c r="Z114" s="317"/>
      <c r="AA114" s="317"/>
      <c r="AB114" s="317"/>
      <c r="AC114" s="317"/>
      <c r="AD114" s="317"/>
      <c r="AE114" s="317"/>
      <c r="AF114" s="317"/>
      <c r="AG114" s="317"/>
      <c r="AH114" s="317"/>
      <c r="AI114" s="317"/>
      <c r="AJ114" s="19"/>
      <c r="AK114" s="16"/>
    </row>
    <row r="115" spans="1:42" ht="19.5" customHeight="1" x14ac:dyDescent="0.25">
      <c r="A115" s="16"/>
      <c r="B115" s="19"/>
      <c r="C115" s="284"/>
      <c r="D115" s="284"/>
      <c r="E115" s="284"/>
      <c r="F115" s="284"/>
      <c r="G115" s="284"/>
      <c r="H115" s="284"/>
      <c r="I115" s="284"/>
      <c r="J115" s="284"/>
      <c r="K115" s="284"/>
      <c r="L115" s="284"/>
      <c r="M115" s="284"/>
      <c r="N115" s="284"/>
      <c r="O115" s="284"/>
      <c r="P115" s="284"/>
      <c r="Q115" s="284"/>
      <c r="R115" s="284"/>
      <c r="S115" s="284"/>
      <c r="T115" s="284"/>
      <c r="U115" s="284"/>
      <c r="V115" s="284"/>
      <c r="W115" s="284"/>
      <c r="X115" s="284"/>
      <c r="Y115" s="284"/>
      <c r="Z115" s="284"/>
      <c r="AA115" s="284"/>
      <c r="AB115" s="284"/>
      <c r="AC115" s="284"/>
      <c r="AD115" s="284"/>
      <c r="AE115" s="284"/>
      <c r="AF115" s="284"/>
      <c r="AG115" s="284"/>
      <c r="AH115" s="284"/>
      <c r="AI115" s="284"/>
      <c r="AJ115" s="19"/>
      <c r="AK115" s="16"/>
    </row>
    <row r="116" spans="1:42" ht="19.5" customHeight="1" x14ac:dyDescent="0.25">
      <c r="A116" s="16"/>
      <c r="B116" s="19"/>
      <c r="C116" s="318"/>
      <c r="D116" s="318"/>
      <c r="E116" s="318"/>
      <c r="F116" s="318"/>
      <c r="G116" s="318"/>
      <c r="H116" s="318"/>
      <c r="I116" s="318"/>
      <c r="J116" s="318"/>
      <c r="K116" s="318"/>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c r="AH116" s="318"/>
      <c r="AI116" s="318"/>
      <c r="AJ116" s="19"/>
      <c r="AK116" s="16"/>
    </row>
    <row r="117" spans="1:42" ht="17.25" customHeight="1" x14ac:dyDescent="0.3">
      <c r="A117" s="16"/>
      <c r="B117" s="19"/>
      <c r="C117" s="356">
        <v>0</v>
      </c>
      <c r="D117" s="378"/>
      <c r="E117" s="378"/>
      <c r="F117" s="354" t="s">
        <v>217</v>
      </c>
      <c r="G117" s="355"/>
      <c r="H117" s="355"/>
      <c r="I117" s="355"/>
      <c r="J117" s="355"/>
      <c r="K117" s="355"/>
      <c r="L117" s="355"/>
      <c r="M117" s="355"/>
      <c r="N117" s="355"/>
      <c r="O117" s="355"/>
      <c r="P117" s="355"/>
      <c r="Q117" s="355"/>
      <c r="R117" s="355"/>
      <c r="S117" s="355"/>
      <c r="T117" s="355"/>
      <c r="U117" s="355"/>
      <c r="V117" s="355"/>
      <c r="W117" s="355"/>
      <c r="X117" s="355"/>
      <c r="Y117" s="314" t="s">
        <v>1</v>
      </c>
      <c r="Z117" s="315"/>
      <c r="AA117" s="358">
        <v>15</v>
      </c>
      <c r="AB117" s="315"/>
      <c r="AC117" s="315"/>
      <c r="AD117" s="358">
        <v>0</v>
      </c>
      <c r="AE117" s="315"/>
      <c r="AF117" s="315"/>
      <c r="AG117" s="358"/>
      <c r="AH117" s="315"/>
      <c r="AI117" s="315"/>
      <c r="AJ117" s="19"/>
      <c r="AK117" s="16"/>
    </row>
    <row r="118" spans="1:42" ht="17.25" customHeight="1" x14ac:dyDescent="0.3">
      <c r="A118" s="16"/>
      <c r="B118" s="19"/>
      <c r="C118" s="356">
        <v>0</v>
      </c>
      <c r="D118" s="378"/>
      <c r="E118" s="378"/>
      <c r="F118" s="354" t="s">
        <v>218</v>
      </c>
      <c r="G118" s="355"/>
      <c r="H118" s="355"/>
      <c r="I118" s="355"/>
      <c r="J118" s="355"/>
      <c r="K118" s="355"/>
      <c r="L118" s="355"/>
      <c r="M118" s="355"/>
      <c r="N118" s="355"/>
      <c r="O118" s="355"/>
      <c r="P118" s="355"/>
      <c r="Q118" s="355"/>
      <c r="R118" s="355"/>
      <c r="S118" s="355"/>
      <c r="T118" s="355"/>
      <c r="U118" s="355"/>
      <c r="V118" s="355"/>
      <c r="W118" s="355"/>
      <c r="X118" s="355"/>
      <c r="Y118" s="314" t="s">
        <v>1</v>
      </c>
      <c r="Z118" s="315"/>
      <c r="AA118" s="358">
        <v>25</v>
      </c>
      <c r="AB118" s="315"/>
      <c r="AC118" s="315"/>
      <c r="AD118" s="358">
        <v>0</v>
      </c>
      <c r="AE118" s="315"/>
      <c r="AF118" s="315"/>
      <c r="AG118" s="358">
        <v>0</v>
      </c>
      <c r="AH118" s="315"/>
      <c r="AI118" s="315"/>
      <c r="AJ118" s="19"/>
      <c r="AK118" s="16"/>
    </row>
    <row r="119" spans="1:42" ht="17.25" customHeight="1" x14ac:dyDescent="0.25">
      <c r="A119" s="16"/>
      <c r="B119" s="19"/>
      <c r="C119" s="316" t="s">
        <v>4</v>
      </c>
      <c r="D119" s="317"/>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7"/>
      <c r="AD119" s="317"/>
      <c r="AE119" s="317"/>
      <c r="AF119" s="317"/>
      <c r="AG119" s="317"/>
      <c r="AH119" s="317"/>
      <c r="AI119" s="317"/>
      <c r="AJ119" s="19"/>
      <c r="AK119" s="16"/>
    </row>
    <row r="120" spans="1:42" ht="17.25" customHeight="1" x14ac:dyDescent="0.25">
      <c r="A120" s="16"/>
      <c r="B120" s="19"/>
      <c r="C120" s="284"/>
      <c r="D120" s="284"/>
      <c r="E120" s="284"/>
      <c r="F120" s="284"/>
      <c r="G120" s="284"/>
      <c r="H120" s="284"/>
      <c r="I120" s="284"/>
      <c r="J120" s="284"/>
      <c r="K120" s="284"/>
      <c r="L120" s="284"/>
      <c r="M120" s="284"/>
      <c r="N120" s="284"/>
      <c r="O120" s="284"/>
      <c r="P120" s="284"/>
      <c r="Q120" s="284"/>
      <c r="R120" s="284"/>
      <c r="S120" s="284"/>
      <c r="T120" s="284"/>
      <c r="U120" s="284"/>
      <c r="V120" s="284"/>
      <c r="W120" s="284"/>
      <c r="X120" s="284"/>
      <c r="Y120" s="284"/>
      <c r="Z120" s="284"/>
      <c r="AA120" s="284"/>
      <c r="AB120" s="284"/>
      <c r="AC120" s="284"/>
      <c r="AD120" s="284"/>
      <c r="AE120" s="284"/>
      <c r="AF120" s="284"/>
      <c r="AG120" s="284"/>
      <c r="AH120" s="284"/>
      <c r="AI120" s="284"/>
      <c r="AJ120" s="19"/>
      <c r="AK120" s="16"/>
    </row>
    <row r="121" spans="1:42" ht="17.25" customHeight="1" x14ac:dyDescent="0.25">
      <c r="A121" s="16"/>
      <c r="B121" s="19"/>
      <c r="C121" s="318"/>
      <c r="D121" s="318"/>
      <c r="E121" s="318"/>
      <c r="F121" s="318"/>
      <c r="G121" s="318"/>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318"/>
      <c r="AE121" s="318"/>
      <c r="AF121" s="318"/>
      <c r="AG121" s="318"/>
      <c r="AH121" s="318"/>
      <c r="AI121" s="318"/>
      <c r="AJ121" s="19"/>
      <c r="AK121" s="16"/>
    </row>
    <row r="122" spans="1:42" ht="19.5" customHeight="1" x14ac:dyDescent="0.3">
      <c r="A122" s="16"/>
      <c r="B122" s="19"/>
      <c r="C122" s="356">
        <v>0</v>
      </c>
      <c r="D122" s="378"/>
      <c r="E122" s="378"/>
      <c r="F122" s="354" t="s">
        <v>219</v>
      </c>
      <c r="G122" s="355"/>
      <c r="H122" s="355"/>
      <c r="I122" s="355"/>
      <c r="J122" s="355"/>
      <c r="K122" s="355"/>
      <c r="L122" s="355"/>
      <c r="M122" s="355"/>
      <c r="N122" s="355"/>
      <c r="O122" s="355"/>
      <c r="P122" s="355"/>
      <c r="Q122" s="355"/>
      <c r="R122" s="355"/>
      <c r="S122" s="355"/>
      <c r="T122" s="355"/>
      <c r="U122" s="355"/>
      <c r="V122" s="355"/>
      <c r="W122" s="355"/>
      <c r="X122" s="355"/>
      <c r="Y122" s="314" t="s">
        <v>1</v>
      </c>
      <c r="Z122" s="315"/>
      <c r="AA122" s="358">
        <v>10</v>
      </c>
      <c r="AB122" s="315"/>
      <c r="AC122" s="315"/>
      <c r="AD122" s="358">
        <v>0</v>
      </c>
      <c r="AE122" s="315"/>
      <c r="AF122" s="315"/>
      <c r="AG122" s="358"/>
      <c r="AH122" s="315"/>
      <c r="AI122" s="315"/>
      <c r="AJ122" s="19"/>
      <c r="AK122" s="16"/>
    </row>
    <row r="123" spans="1:42" ht="19.5" customHeight="1" x14ac:dyDescent="0.3">
      <c r="A123" s="16"/>
      <c r="B123" s="19"/>
      <c r="C123" s="356">
        <v>0</v>
      </c>
      <c r="D123" s="378"/>
      <c r="E123" s="378"/>
      <c r="F123" s="354" t="s">
        <v>220</v>
      </c>
      <c r="G123" s="355"/>
      <c r="H123" s="355"/>
      <c r="I123" s="355"/>
      <c r="J123" s="355"/>
      <c r="K123" s="355"/>
      <c r="L123" s="355"/>
      <c r="M123" s="355"/>
      <c r="N123" s="355"/>
      <c r="O123" s="355"/>
      <c r="P123" s="355"/>
      <c r="Q123" s="355"/>
      <c r="R123" s="355"/>
      <c r="S123" s="355"/>
      <c r="T123" s="355"/>
      <c r="U123" s="355"/>
      <c r="V123" s="355"/>
      <c r="W123" s="355"/>
      <c r="X123" s="355"/>
      <c r="Y123" s="314" t="s">
        <v>1</v>
      </c>
      <c r="Z123" s="315"/>
      <c r="AA123" s="358">
        <v>17.5</v>
      </c>
      <c r="AB123" s="315"/>
      <c r="AC123" s="315"/>
      <c r="AD123" s="358">
        <v>0</v>
      </c>
      <c r="AE123" s="315"/>
      <c r="AF123" s="315"/>
      <c r="AG123" s="358">
        <v>0</v>
      </c>
      <c r="AH123" s="315"/>
      <c r="AI123" s="315"/>
      <c r="AJ123" s="19"/>
      <c r="AK123" s="16"/>
      <c r="AO123" s="11"/>
    </row>
    <row r="124" spans="1:42" ht="22.5" customHeight="1" x14ac:dyDescent="0.25">
      <c r="A124" s="16"/>
      <c r="B124" s="19"/>
      <c r="C124" s="406" t="s">
        <v>222</v>
      </c>
      <c r="D124" s="368"/>
      <c r="E124" s="368"/>
      <c r="F124" s="368"/>
      <c r="G124" s="368"/>
      <c r="H124" s="368"/>
      <c r="I124" s="368"/>
      <c r="J124" s="368"/>
      <c r="K124" s="368"/>
      <c r="L124" s="368"/>
      <c r="M124" s="368"/>
      <c r="N124" s="368"/>
      <c r="O124" s="368"/>
      <c r="P124" s="368"/>
      <c r="Q124" s="368"/>
      <c r="R124" s="368"/>
      <c r="S124" s="368"/>
      <c r="T124" s="368"/>
      <c r="U124" s="368"/>
      <c r="V124" s="368"/>
      <c r="W124" s="368"/>
      <c r="X124" s="368"/>
      <c r="Y124" s="373" t="s">
        <v>5</v>
      </c>
      <c r="Z124" s="368"/>
      <c r="AA124" s="368"/>
      <c r="AB124" s="368"/>
      <c r="AC124" s="368"/>
      <c r="AD124" s="368"/>
      <c r="AE124" s="368"/>
      <c r="AF124" s="368"/>
      <c r="AG124" s="371">
        <v>0</v>
      </c>
      <c r="AH124" s="372"/>
      <c r="AI124" s="372"/>
      <c r="AJ124" s="19"/>
      <c r="AK124" s="16"/>
    </row>
    <row r="125" spans="1:42" ht="16.5" customHeight="1" x14ac:dyDescent="0.25">
      <c r="A125" s="16"/>
      <c r="B125" s="19"/>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31"/>
      <c r="AF125" s="31"/>
      <c r="AG125" s="31"/>
      <c r="AH125" s="31"/>
      <c r="AI125" s="20"/>
      <c r="AJ125" s="19"/>
      <c r="AK125" s="16"/>
    </row>
    <row r="126" spans="1:42" ht="16.5" customHeight="1" x14ac:dyDescent="0.25">
      <c r="A126" s="16"/>
      <c r="B126" s="19"/>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31"/>
      <c r="AF126" s="31"/>
      <c r="AG126" s="31"/>
      <c r="AH126" s="31"/>
      <c r="AI126" s="20"/>
      <c r="AJ126" s="19"/>
      <c r="AK126" s="16"/>
    </row>
    <row r="127" spans="1:42" ht="17.25" customHeight="1" x14ac:dyDescent="0.25">
      <c r="A127" s="16"/>
      <c r="B127" s="19"/>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19"/>
      <c r="AK127" s="16"/>
    </row>
    <row r="128" spans="1:42" s="12" customFormat="1" ht="17.25" customHeight="1" x14ac:dyDescent="0.25">
      <c r="A128" s="16"/>
      <c r="B128" s="44"/>
      <c r="C128" s="30"/>
      <c r="D128" s="20"/>
      <c r="E128" s="20"/>
      <c r="F128" s="20"/>
      <c r="G128" s="363" t="s">
        <v>25</v>
      </c>
      <c r="H128" s="284"/>
      <c r="I128" s="284"/>
      <c r="J128" s="284"/>
      <c r="K128" s="284"/>
      <c r="L128" s="284"/>
      <c r="M128" s="284"/>
      <c r="N128" s="284"/>
      <c r="O128" s="284"/>
      <c r="P128" s="367" t="s">
        <v>7</v>
      </c>
      <c r="Q128" s="368"/>
      <c r="R128" s="368"/>
      <c r="S128" s="368"/>
      <c r="T128" s="368"/>
      <c r="U128" s="381"/>
      <c r="V128" s="382"/>
      <c r="W128" s="382"/>
      <c r="X128" s="382"/>
      <c r="Y128" s="382"/>
      <c r="Z128" s="382"/>
      <c r="AA128" s="382"/>
      <c r="AB128" s="382"/>
      <c r="AC128" s="382"/>
      <c r="AD128" s="46"/>
      <c r="AE128" s="20"/>
      <c r="AF128" s="20"/>
      <c r="AG128" s="20"/>
      <c r="AH128" s="20"/>
      <c r="AI128" s="20"/>
      <c r="AJ128" s="44"/>
      <c r="AK128" s="18"/>
      <c r="AN128"/>
      <c r="AO128"/>
      <c r="AP128"/>
    </row>
    <row r="129" spans="1:42" s="12" customFormat="1" ht="17.25" customHeight="1" x14ac:dyDescent="0.25">
      <c r="A129" s="16"/>
      <c r="B129" s="44"/>
      <c r="C129" s="30"/>
      <c r="D129" s="20"/>
      <c r="E129" s="20"/>
      <c r="F129" s="20"/>
      <c r="G129" s="20"/>
      <c r="H129" s="20"/>
      <c r="I129" s="20"/>
      <c r="J129" s="20"/>
      <c r="K129" s="20"/>
      <c r="L129" s="20"/>
      <c r="M129" s="20"/>
      <c r="N129" s="20"/>
      <c r="O129" s="20"/>
      <c r="P129" s="369" t="s">
        <v>9</v>
      </c>
      <c r="Q129" s="284"/>
      <c r="R129" s="284"/>
      <c r="S129" s="284"/>
      <c r="T129" s="284"/>
      <c r="U129" s="383"/>
      <c r="V129" s="384"/>
      <c r="W129" s="384"/>
      <c r="X129" s="384"/>
      <c r="Y129" s="384"/>
      <c r="Z129" s="384"/>
      <c r="AA129" s="384"/>
      <c r="AB129" s="384"/>
      <c r="AC129" s="384"/>
      <c r="AD129" s="47"/>
      <c r="AE129" s="20"/>
      <c r="AF129" s="20"/>
      <c r="AG129" s="20"/>
      <c r="AH129" s="20"/>
      <c r="AI129" s="20"/>
      <c r="AJ129" s="44"/>
      <c r="AK129" s="18"/>
      <c r="AN129"/>
      <c r="AO129"/>
      <c r="AP129"/>
    </row>
    <row r="130" spans="1:42" s="12" customFormat="1" ht="17.25" customHeight="1" x14ac:dyDescent="0.25">
      <c r="A130" s="16"/>
      <c r="B130" s="44"/>
      <c r="C130" s="30"/>
      <c r="D130" s="20"/>
      <c r="E130" s="20"/>
      <c r="F130" s="20"/>
      <c r="G130" s="20"/>
      <c r="H130" s="20"/>
      <c r="I130" s="20"/>
      <c r="J130" s="20"/>
      <c r="K130" s="20"/>
      <c r="L130" s="20"/>
      <c r="M130" s="20"/>
      <c r="N130" s="20"/>
      <c r="O130" s="20"/>
      <c r="P130" s="369" t="s">
        <v>11</v>
      </c>
      <c r="Q130" s="284"/>
      <c r="R130" s="284"/>
      <c r="S130" s="284"/>
      <c r="T130" s="284"/>
      <c r="U130" s="383"/>
      <c r="V130" s="384"/>
      <c r="W130" s="384"/>
      <c r="X130" s="384"/>
      <c r="Y130" s="384"/>
      <c r="Z130" s="384"/>
      <c r="AA130" s="384"/>
      <c r="AB130" s="384"/>
      <c r="AC130" s="384"/>
      <c r="AD130" s="47"/>
      <c r="AE130" s="20"/>
      <c r="AF130" s="20"/>
      <c r="AG130" s="20"/>
      <c r="AH130" s="20"/>
      <c r="AI130" s="20"/>
      <c r="AJ130" s="44"/>
      <c r="AK130" s="18"/>
      <c r="AN130"/>
      <c r="AO130"/>
      <c r="AP130" s="11"/>
    </row>
    <row r="131" spans="1:42" s="12" customFormat="1" ht="17.25" customHeight="1" x14ac:dyDescent="0.25">
      <c r="A131" s="16"/>
      <c r="B131" s="44"/>
      <c r="C131" s="30"/>
      <c r="D131" s="20"/>
      <c r="E131" s="20"/>
      <c r="F131" s="20"/>
      <c r="G131" s="20"/>
      <c r="H131" s="20"/>
      <c r="I131" s="20"/>
      <c r="J131" s="20"/>
      <c r="K131" s="20"/>
      <c r="L131" s="20"/>
      <c r="M131" s="20"/>
      <c r="N131" s="20"/>
      <c r="O131" s="20"/>
      <c r="P131" s="370" t="s">
        <v>13</v>
      </c>
      <c r="Q131" s="318"/>
      <c r="R131" s="318"/>
      <c r="S131" s="318"/>
      <c r="T131" s="318"/>
      <c r="U131" s="432"/>
      <c r="V131" s="433"/>
      <c r="W131" s="433"/>
      <c r="X131" s="433"/>
      <c r="Y131" s="433"/>
      <c r="Z131" s="433"/>
      <c r="AA131" s="433"/>
      <c r="AB131" s="433"/>
      <c r="AC131" s="433"/>
      <c r="AD131" s="48"/>
      <c r="AE131" s="20"/>
      <c r="AF131" s="20"/>
      <c r="AG131" s="20"/>
      <c r="AH131" s="20"/>
      <c r="AI131" s="20"/>
      <c r="AJ131" s="44"/>
      <c r="AK131" s="18"/>
      <c r="AN131"/>
      <c r="AO131"/>
      <c r="AP131"/>
    </row>
    <row r="132" spans="1:42" ht="24.75" customHeight="1" x14ac:dyDescent="0.25">
      <c r="A132" s="16"/>
      <c r="B132" s="19"/>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19"/>
      <c r="AK132" s="16"/>
    </row>
    <row r="133" spans="1:42" ht="19.5" x14ac:dyDescent="0.25">
      <c r="A133" s="16"/>
      <c r="B133" s="19"/>
      <c r="C133" s="297" t="s">
        <v>298</v>
      </c>
      <c r="D133" s="284"/>
      <c r="E133" s="284"/>
      <c r="F133" s="284"/>
      <c r="G133" s="284"/>
      <c r="H133" s="298"/>
      <c r="I133" s="298"/>
      <c r="J133" s="298"/>
      <c r="K133" s="298"/>
      <c r="L133" s="296" t="s">
        <v>15</v>
      </c>
      <c r="M133" s="284"/>
      <c r="N133" s="284"/>
      <c r="O133" s="284"/>
      <c r="P133" s="284"/>
      <c r="Q133" s="284"/>
      <c r="R133" s="284"/>
      <c r="S133" s="286" t="s">
        <v>369</v>
      </c>
      <c r="T133" s="286"/>
      <c r="U133" s="286"/>
      <c r="V133" s="286"/>
      <c r="W133" s="283" t="s">
        <v>231</v>
      </c>
      <c r="X133" s="284"/>
      <c r="Y133" s="284"/>
      <c r="Z133" s="284"/>
      <c r="AA133" s="284"/>
      <c r="AB133" s="284"/>
      <c r="AC133" s="284"/>
      <c r="AD133" s="284"/>
      <c r="AE133" s="284"/>
      <c r="AF133" s="284"/>
      <c r="AG133" s="284"/>
      <c r="AH133" s="284"/>
      <c r="AI133" s="284"/>
      <c r="AJ133" s="19"/>
      <c r="AK133" s="16"/>
    </row>
    <row r="134" spans="1:42" x14ac:dyDescent="0.25">
      <c r="A134" s="16"/>
      <c r="B134" s="19"/>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19"/>
      <c r="AK134" s="16"/>
    </row>
    <row r="135" spans="1:42" x14ac:dyDescent="0.25">
      <c r="A135" s="16"/>
      <c r="B135" s="19"/>
      <c r="C135" s="321" t="s">
        <v>9</v>
      </c>
      <c r="D135" s="322"/>
      <c r="E135" s="322"/>
      <c r="F135" s="322"/>
      <c r="G135" s="380" t="str">
        <f>G38</f>
        <v xml:space="preserve"> &lt;Select&gt; Name</v>
      </c>
      <c r="H135" s="380"/>
      <c r="I135" s="380"/>
      <c r="J135" s="380"/>
      <c r="K135" s="380"/>
      <c r="L135" s="380"/>
      <c r="M135" s="380"/>
      <c r="N135" s="380"/>
      <c r="O135" s="380"/>
      <c r="P135" s="304" t="s">
        <v>294</v>
      </c>
      <c r="Q135" s="305"/>
      <c r="R135" s="305"/>
      <c r="S135" s="305"/>
      <c r="U135" s="307"/>
      <c r="V135" s="307"/>
      <c r="W135" s="307"/>
      <c r="X135" s="307"/>
      <c r="Y135" s="307"/>
      <c r="Z135" s="307"/>
      <c r="AA135" s="307"/>
      <c r="AC135" s="306" t="s">
        <v>296</v>
      </c>
      <c r="AD135" s="306"/>
      <c r="AE135" s="379" t="s">
        <v>369</v>
      </c>
      <c r="AF135" s="379"/>
      <c r="AG135" s="379"/>
      <c r="AH135" s="379"/>
      <c r="AJ135" s="19"/>
      <c r="AK135" s="16"/>
    </row>
    <row r="136" spans="1:42" x14ac:dyDescent="0.25">
      <c r="A136" s="16"/>
      <c r="B136" s="19"/>
      <c r="C136" s="321" t="s">
        <v>295</v>
      </c>
      <c r="D136" s="322"/>
      <c r="E136" s="322"/>
      <c r="F136" s="322"/>
      <c r="G136" s="443" t="str">
        <f>G39</f>
        <v>&lt;Select Position&gt;</v>
      </c>
      <c r="H136" s="443"/>
      <c r="I136" s="443"/>
      <c r="J136" s="443"/>
      <c r="K136" s="443"/>
      <c r="L136" s="443"/>
      <c r="M136" s="443"/>
      <c r="N136" s="443"/>
      <c r="O136" s="443"/>
      <c r="P136" s="305"/>
      <c r="Q136" s="305"/>
      <c r="R136" s="305"/>
      <c r="S136" s="305"/>
      <c r="U136" s="287"/>
      <c r="V136" s="288"/>
      <c r="W136" s="288"/>
      <c r="X136" s="288"/>
      <c r="Y136" s="288"/>
      <c r="Z136" s="288"/>
      <c r="AA136" s="288"/>
      <c r="AC136" s="306"/>
      <c r="AD136" s="306"/>
      <c r="AE136" s="1"/>
      <c r="AF136" s="1"/>
      <c r="AG136" s="1"/>
      <c r="AH136" s="20"/>
      <c r="AJ136" s="19"/>
      <c r="AK136" s="16"/>
    </row>
    <row r="137" spans="1:42" ht="16.5" customHeight="1" x14ac:dyDescent="0.25">
      <c r="A137" s="16"/>
      <c r="B137" s="19"/>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31"/>
      <c r="AF137" s="31"/>
      <c r="AG137" s="31"/>
      <c r="AH137" s="31"/>
      <c r="AI137" s="20"/>
      <c r="AJ137" s="19"/>
      <c r="AK137" s="16"/>
    </row>
    <row r="138" spans="1:42" ht="16.5" customHeight="1" x14ac:dyDescent="0.25">
      <c r="A138" s="16"/>
      <c r="B138" s="19"/>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31"/>
      <c r="AF138" s="31"/>
      <c r="AG138" s="31"/>
      <c r="AH138" s="31"/>
      <c r="AI138" s="20"/>
      <c r="AJ138" s="19"/>
      <c r="AK138" s="16"/>
    </row>
    <row r="139" spans="1:42" ht="16.5" customHeight="1" x14ac:dyDescent="0.25">
      <c r="A139" s="16"/>
      <c r="B139" s="19"/>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31"/>
      <c r="AF139" s="31"/>
      <c r="AG139" s="31"/>
      <c r="AH139" s="31"/>
      <c r="AI139" s="20"/>
      <c r="AJ139" s="19"/>
      <c r="AK139" s="16"/>
    </row>
    <row r="140" spans="1:42" ht="16.5" customHeight="1" x14ac:dyDescent="0.25">
      <c r="A140" s="16"/>
      <c r="B140" s="19"/>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31"/>
      <c r="AF140" s="31"/>
      <c r="AG140" s="31"/>
      <c r="AH140" s="31"/>
      <c r="AI140" s="20"/>
      <c r="AJ140" s="19"/>
      <c r="AK140" s="16"/>
    </row>
    <row r="141" spans="1:42" ht="16.5" customHeight="1" x14ac:dyDescent="0.25">
      <c r="A141" s="16"/>
      <c r="B141" s="19"/>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19"/>
      <c r="AK141" s="16"/>
    </row>
    <row r="142" spans="1:42" ht="16.5" customHeight="1" x14ac:dyDescent="0.25">
      <c r="A142" s="16"/>
      <c r="B142" s="19"/>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19"/>
      <c r="AK142" s="16"/>
      <c r="AL142" s="303" t="s">
        <v>245</v>
      </c>
    </row>
    <row r="143" spans="1:42" ht="16.5" customHeight="1" x14ac:dyDescent="0.25">
      <c r="A143" s="16"/>
      <c r="B143" s="19"/>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45" t="s">
        <v>365</v>
      </c>
      <c r="AJ143" s="19"/>
      <c r="AK143" s="16"/>
      <c r="AL143" s="303"/>
    </row>
    <row r="144" spans="1:42" ht="31.5" customHeight="1" x14ac:dyDescent="0.25">
      <c r="A144" s="16"/>
      <c r="B144" s="19"/>
      <c r="C144" s="323" t="s">
        <v>42</v>
      </c>
      <c r="D144" s="323"/>
      <c r="E144" s="323"/>
      <c r="F144" s="323"/>
      <c r="G144" s="323"/>
      <c r="H144" s="323"/>
      <c r="I144" s="323"/>
      <c r="J144" s="323"/>
      <c r="K144" s="323"/>
      <c r="L144" s="323"/>
      <c r="M144" s="323"/>
      <c r="N144" s="323"/>
      <c r="O144" s="323"/>
      <c r="P144" s="323"/>
      <c r="Q144" s="323"/>
      <c r="R144" s="323"/>
      <c r="S144" s="323"/>
      <c r="T144" s="323"/>
      <c r="U144" s="323"/>
      <c r="V144" s="323"/>
      <c r="W144" s="323"/>
      <c r="X144" s="323"/>
      <c r="Y144" s="323"/>
      <c r="Z144" s="323"/>
      <c r="AA144" s="323"/>
      <c r="AB144" s="323"/>
      <c r="AC144" s="323"/>
      <c r="AD144" s="323"/>
      <c r="AE144" s="323"/>
      <c r="AF144" s="324"/>
      <c r="AG144" s="20"/>
      <c r="AH144" s="20"/>
      <c r="AI144" s="20"/>
      <c r="AJ144" s="19"/>
      <c r="AK144" s="16"/>
      <c r="AL144" s="303"/>
    </row>
    <row r="145" spans="1:37" ht="16.5" customHeight="1" x14ac:dyDescent="0.25">
      <c r="A145" s="16"/>
      <c r="B145" s="19"/>
      <c r="C145" s="327" t="s">
        <v>370</v>
      </c>
      <c r="D145" s="327"/>
      <c r="E145" s="327"/>
      <c r="F145" s="327"/>
      <c r="G145" s="327"/>
      <c r="H145" s="327"/>
      <c r="I145" s="327"/>
      <c r="J145" s="327"/>
      <c r="K145" s="327"/>
      <c r="L145" s="327"/>
      <c r="M145" s="327"/>
      <c r="N145" s="327"/>
      <c r="O145" s="327"/>
      <c r="P145" s="327"/>
      <c r="Q145" s="327"/>
      <c r="R145" s="327"/>
      <c r="S145" s="327"/>
      <c r="T145" s="327"/>
      <c r="U145" s="327"/>
      <c r="V145" s="327"/>
      <c r="W145" s="327"/>
      <c r="X145" s="327"/>
      <c r="Y145" s="327"/>
      <c r="Z145" s="327"/>
      <c r="AA145" s="327"/>
      <c r="AB145" s="325" t="s">
        <v>223</v>
      </c>
      <c r="AC145" s="325"/>
      <c r="AD145" s="85"/>
      <c r="AE145" s="36" t="s">
        <v>224</v>
      </c>
      <c r="AF145" s="52" t="s">
        <v>360</v>
      </c>
      <c r="AG145" s="37"/>
      <c r="AH145" s="37"/>
      <c r="AI145" s="37"/>
      <c r="AJ145" s="19"/>
      <c r="AK145" s="16"/>
    </row>
    <row r="146" spans="1:37" ht="20.25" customHeight="1" x14ac:dyDescent="0.25">
      <c r="A146" s="16"/>
      <c r="B146" s="1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4"/>
      <c r="AC146" s="34"/>
      <c r="AD146" s="34"/>
      <c r="AE146" s="34"/>
      <c r="AF146" s="34"/>
      <c r="AG146" s="37"/>
      <c r="AH146" s="37"/>
      <c r="AI146" s="37"/>
      <c r="AJ146" s="19"/>
      <c r="AK146" s="16"/>
    </row>
    <row r="147" spans="1:37" ht="18" customHeight="1" x14ac:dyDescent="0.25">
      <c r="A147" s="16"/>
      <c r="B147" s="19"/>
      <c r="C147" s="299" t="s">
        <v>237</v>
      </c>
      <c r="D147" s="300"/>
      <c r="E147" s="300"/>
      <c r="F147" s="300"/>
      <c r="G147" s="300"/>
      <c r="H147" s="300"/>
      <c r="I147" s="301"/>
      <c r="J147" s="301"/>
      <c r="K147" s="301"/>
      <c r="L147" s="301"/>
      <c r="M147" s="301"/>
      <c r="N147" s="301"/>
      <c r="O147" s="301"/>
      <c r="P147" s="301"/>
      <c r="Q147" s="301"/>
      <c r="R147" s="301"/>
      <c r="S147" s="211"/>
      <c r="T147" s="344" t="s">
        <v>361</v>
      </c>
      <c r="U147" s="344"/>
      <c r="V147" s="344"/>
      <c r="W147" s="344"/>
      <c r="X147" s="344"/>
      <c r="Y147" s="344"/>
      <c r="Z147" s="344"/>
      <c r="AA147" s="344"/>
      <c r="AB147" s="212"/>
      <c r="AC147" s="212"/>
      <c r="AD147" s="212"/>
      <c r="AE147" s="212"/>
      <c r="AF147" s="213"/>
      <c r="AG147" s="212"/>
      <c r="AH147" s="212"/>
      <c r="AI147" s="214" t="s">
        <v>225</v>
      </c>
      <c r="AJ147" s="19"/>
      <c r="AK147" s="16"/>
    </row>
    <row r="148" spans="1:37" ht="18" customHeight="1" x14ac:dyDescent="0.25">
      <c r="A148" s="16"/>
      <c r="B148" s="19"/>
      <c r="C148" s="60" t="s">
        <v>360</v>
      </c>
      <c r="D148" s="404"/>
      <c r="E148" s="405"/>
      <c r="F148" s="405"/>
      <c r="G148" s="405"/>
      <c r="H148" s="405"/>
      <c r="I148" s="405"/>
      <c r="J148" s="405"/>
      <c r="K148" s="405"/>
      <c r="L148" s="405"/>
      <c r="M148" s="405"/>
      <c r="N148" s="405"/>
      <c r="O148" s="405"/>
      <c r="P148" s="405"/>
      <c r="Q148" s="348"/>
      <c r="R148" s="349"/>
      <c r="S148" s="39"/>
      <c r="T148" s="299" t="s">
        <v>238</v>
      </c>
      <c r="U148" s="300"/>
      <c r="V148" s="300"/>
      <c r="W148" s="300"/>
      <c r="X148" s="300"/>
      <c r="Y148" s="300"/>
      <c r="Z148" s="301"/>
      <c r="AA148" s="301"/>
      <c r="AB148" s="301"/>
      <c r="AC148" s="301"/>
      <c r="AD148" s="301"/>
      <c r="AE148" s="301"/>
      <c r="AF148" s="301"/>
      <c r="AG148" s="301"/>
      <c r="AH148" s="301"/>
      <c r="AI148" s="301"/>
      <c r="AJ148" s="19"/>
      <c r="AK148" s="16"/>
    </row>
    <row r="149" spans="1:37" ht="18" customHeight="1" x14ac:dyDescent="0.25">
      <c r="A149" s="16"/>
      <c r="B149" s="19"/>
      <c r="C149" s="61" t="s">
        <v>360</v>
      </c>
      <c r="D149" s="289"/>
      <c r="E149" s="290"/>
      <c r="F149" s="290"/>
      <c r="G149" s="290"/>
      <c r="H149" s="290"/>
      <c r="I149" s="290"/>
      <c r="J149" s="290"/>
      <c r="K149" s="290"/>
      <c r="L149" s="290"/>
      <c r="M149" s="290"/>
      <c r="N149" s="290"/>
      <c r="O149" s="290"/>
      <c r="P149" s="290"/>
      <c r="Q149" s="291"/>
      <c r="R149" s="292"/>
      <c r="S149" s="40"/>
      <c r="T149" s="60" t="s">
        <v>360</v>
      </c>
      <c r="U149" s="404"/>
      <c r="V149" s="405"/>
      <c r="W149" s="405"/>
      <c r="X149" s="405"/>
      <c r="Y149" s="405"/>
      <c r="Z149" s="405"/>
      <c r="AA149" s="405"/>
      <c r="AB149" s="405"/>
      <c r="AC149" s="405"/>
      <c r="AD149" s="405"/>
      <c r="AE149" s="405"/>
      <c r="AF149" s="405"/>
      <c r="AG149" s="405"/>
      <c r="AH149" s="348"/>
      <c r="AI149" s="349"/>
      <c r="AJ149" s="19"/>
      <c r="AK149" s="16"/>
    </row>
    <row r="150" spans="1:37" ht="18" customHeight="1" x14ac:dyDescent="0.25">
      <c r="A150" s="16"/>
      <c r="B150" s="19"/>
      <c r="C150" s="61" t="s">
        <v>360</v>
      </c>
      <c r="D150" s="289"/>
      <c r="E150" s="290"/>
      <c r="F150" s="290"/>
      <c r="G150" s="290"/>
      <c r="H150" s="290"/>
      <c r="I150" s="290"/>
      <c r="J150" s="290"/>
      <c r="K150" s="290"/>
      <c r="L150" s="290"/>
      <c r="M150" s="290"/>
      <c r="N150" s="290"/>
      <c r="O150" s="290"/>
      <c r="P150" s="290"/>
      <c r="Q150" s="291"/>
      <c r="R150" s="292"/>
      <c r="S150" s="40"/>
      <c r="T150" s="61" t="s">
        <v>360</v>
      </c>
      <c r="U150" s="289"/>
      <c r="V150" s="290"/>
      <c r="W150" s="290"/>
      <c r="X150" s="290"/>
      <c r="Y150" s="290"/>
      <c r="Z150" s="290"/>
      <c r="AA150" s="290"/>
      <c r="AB150" s="290"/>
      <c r="AC150" s="290"/>
      <c r="AD150" s="290"/>
      <c r="AE150" s="290"/>
      <c r="AF150" s="290"/>
      <c r="AG150" s="290"/>
      <c r="AH150" s="291"/>
      <c r="AI150" s="292"/>
      <c r="AJ150" s="19"/>
      <c r="AK150" s="16"/>
    </row>
    <row r="151" spans="1:37" ht="18" customHeight="1" x14ac:dyDescent="0.25">
      <c r="A151" s="16"/>
      <c r="B151" s="19"/>
      <c r="C151" s="61" t="s">
        <v>360</v>
      </c>
      <c r="D151" s="289"/>
      <c r="E151" s="290"/>
      <c r="F151" s="290"/>
      <c r="G151" s="290"/>
      <c r="H151" s="290"/>
      <c r="I151" s="290"/>
      <c r="J151" s="290"/>
      <c r="K151" s="290"/>
      <c r="L151" s="290"/>
      <c r="M151" s="290"/>
      <c r="N151" s="290"/>
      <c r="O151" s="290"/>
      <c r="P151" s="290"/>
      <c r="Q151" s="291"/>
      <c r="R151" s="292"/>
      <c r="S151" s="41"/>
      <c r="T151" s="61" t="s">
        <v>360</v>
      </c>
      <c r="U151" s="289"/>
      <c r="V151" s="290"/>
      <c r="W151" s="290"/>
      <c r="X151" s="290"/>
      <c r="Y151" s="290"/>
      <c r="Z151" s="290"/>
      <c r="AA151" s="290"/>
      <c r="AB151" s="290"/>
      <c r="AC151" s="290"/>
      <c r="AD151" s="290"/>
      <c r="AE151" s="290"/>
      <c r="AF151" s="290"/>
      <c r="AG151" s="290"/>
      <c r="AH151" s="291"/>
      <c r="AI151" s="292"/>
      <c r="AJ151" s="19"/>
      <c r="AK151" s="16"/>
    </row>
    <row r="152" spans="1:37" ht="18" customHeight="1" x14ac:dyDescent="0.25">
      <c r="A152" s="16"/>
      <c r="B152" s="19"/>
      <c r="C152" s="61" t="s">
        <v>360</v>
      </c>
      <c r="D152" s="289"/>
      <c r="E152" s="290"/>
      <c r="F152" s="290"/>
      <c r="G152" s="290"/>
      <c r="H152" s="290"/>
      <c r="I152" s="290"/>
      <c r="J152" s="290"/>
      <c r="K152" s="290"/>
      <c r="L152" s="290"/>
      <c r="M152" s="290"/>
      <c r="N152" s="290"/>
      <c r="O152" s="290"/>
      <c r="P152" s="290"/>
      <c r="Q152" s="291"/>
      <c r="R152" s="292"/>
      <c r="S152" s="41"/>
      <c r="T152" s="61" t="s">
        <v>360</v>
      </c>
      <c r="U152" s="289"/>
      <c r="V152" s="290"/>
      <c r="W152" s="290"/>
      <c r="X152" s="290"/>
      <c r="Y152" s="290"/>
      <c r="Z152" s="290"/>
      <c r="AA152" s="290"/>
      <c r="AB152" s="290"/>
      <c r="AC152" s="290"/>
      <c r="AD152" s="290"/>
      <c r="AE152" s="290"/>
      <c r="AF152" s="290"/>
      <c r="AG152" s="290"/>
      <c r="AH152" s="291"/>
      <c r="AI152" s="292"/>
      <c r="AJ152" s="19"/>
      <c r="AK152" s="16"/>
    </row>
    <row r="153" spans="1:37" ht="18" customHeight="1" x14ac:dyDescent="0.25">
      <c r="A153" s="16"/>
      <c r="B153" s="19"/>
      <c r="C153" s="61" t="s">
        <v>360</v>
      </c>
      <c r="D153" s="289"/>
      <c r="E153" s="290"/>
      <c r="F153" s="290"/>
      <c r="G153" s="290"/>
      <c r="H153" s="290"/>
      <c r="I153" s="290"/>
      <c r="J153" s="290"/>
      <c r="K153" s="290"/>
      <c r="L153" s="290"/>
      <c r="M153" s="290"/>
      <c r="N153" s="290"/>
      <c r="O153" s="290"/>
      <c r="P153" s="290"/>
      <c r="Q153" s="291"/>
      <c r="R153" s="292"/>
      <c r="S153" s="41"/>
      <c r="T153" s="61" t="s">
        <v>360</v>
      </c>
      <c r="U153" s="289"/>
      <c r="V153" s="290"/>
      <c r="W153" s="290"/>
      <c r="X153" s="290"/>
      <c r="Y153" s="290"/>
      <c r="Z153" s="290"/>
      <c r="AA153" s="290"/>
      <c r="AB153" s="290"/>
      <c r="AC153" s="290"/>
      <c r="AD153" s="290"/>
      <c r="AE153" s="290"/>
      <c r="AF153" s="290"/>
      <c r="AG153" s="290"/>
      <c r="AH153" s="291"/>
      <c r="AI153" s="292"/>
      <c r="AJ153" s="19"/>
      <c r="AK153" s="16"/>
    </row>
    <row r="154" spans="1:37" ht="18" customHeight="1" x14ac:dyDescent="0.25">
      <c r="A154" s="16"/>
      <c r="B154" s="19"/>
      <c r="C154" s="61" t="s">
        <v>360</v>
      </c>
      <c r="D154" s="289"/>
      <c r="E154" s="290"/>
      <c r="F154" s="290"/>
      <c r="G154" s="290"/>
      <c r="H154" s="290"/>
      <c r="I154" s="290"/>
      <c r="J154" s="290"/>
      <c r="K154" s="290"/>
      <c r="L154" s="290"/>
      <c r="M154" s="290"/>
      <c r="N154" s="290"/>
      <c r="O154" s="290"/>
      <c r="P154" s="290"/>
      <c r="Q154" s="291"/>
      <c r="R154" s="292"/>
      <c r="S154" s="41"/>
      <c r="T154" s="299" t="s">
        <v>235</v>
      </c>
      <c r="U154" s="300"/>
      <c r="V154" s="300"/>
      <c r="W154" s="300"/>
      <c r="X154" s="300"/>
      <c r="Y154" s="300"/>
      <c r="Z154" s="301"/>
      <c r="AA154" s="301"/>
      <c r="AB154" s="301"/>
      <c r="AC154" s="301"/>
      <c r="AD154" s="301"/>
      <c r="AE154" s="301"/>
      <c r="AF154" s="301"/>
      <c r="AG154" s="301"/>
      <c r="AH154" s="301"/>
      <c r="AI154" s="301"/>
      <c r="AJ154" s="19"/>
      <c r="AK154" s="16"/>
    </row>
    <row r="155" spans="1:37" ht="18" customHeight="1" x14ac:dyDescent="0.25">
      <c r="A155" s="16"/>
      <c r="B155" s="19"/>
      <c r="C155" s="61" t="s">
        <v>360</v>
      </c>
      <c r="D155" s="289"/>
      <c r="E155" s="290"/>
      <c r="F155" s="290"/>
      <c r="G155" s="290"/>
      <c r="H155" s="290"/>
      <c r="I155" s="290"/>
      <c r="J155" s="290"/>
      <c r="K155" s="290"/>
      <c r="L155" s="290"/>
      <c r="M155" s="290"/>
      <c r="N155" s="290"/>
      <c r="O155" s="290"/>
      <c r="P155" s="290"/>
      <c r="Q155" s="291"/>
      <c r="R155" s="292"/>
      <c r="S155" s="41"/>
      <c r="T155" s="60" t="s">
        <v>360</v>
      </c>
      <c r="U155" s="430"/>
      <c r="V155" s="431"/>
      <c r="W155" s="431"/>
      <c r="X155" s="431"/>
      <c r="Y155" s="431"/>
      <c r="Z155" s="431"/>
      <c r="AA155" s="431"/>
      <c r="AB155" s="431"/>
      <c r="AC155" s="431"/>
      <c r="AD155" s="431"/>
      <c r="AE155" s="431"/>
      <c r="AF155" s="431"/>
      <c r="AG155" s="431"/>
      <c r="AH155" s="348"/>
      <c r="AI155" s="349"/>
      <c r="AJ155" s="19"/>
      <c r="AK155" s="16"/>
    </row>
    <row r="156" spans="1:37" ht="18" customHeight="1" x14ac:dyDescent="0.25">
      <c r="A156" s="16"/>
      <c r="B156" s="19"/>
      <c r="C156" s="61" t="s">
        <v>360</v>
      </c>
      <c r="D156" s="289"/>
      <c r="E156" s="290"/>
      <c r="F156" s="290"/>
      <c r="G156" s="290"/>
      <c r="H156" s="290"/>
      <c r="I156" s="290"/>
      <c r="J156" s="290"/>
      <c r="K156" s="290"/>
      <c r="L156" s="290"/>
      <c r="M156" s="290"/>
      <c r="N156" s="290"/>
      <c r="O156" s="290"/>
      <c r="P156" s="290"/>
      <c r="Q156" s="291"/>
      <c r="R156" s="292"/>
      <c r="S156" s="41"/>
      <c r="T156" s="61" t="s">
        <v>360</v>
      </c>
      <c r="U156" s="412"/>
      <c r="V156" s="413"/>
      <c r="W156" s="413"/>
      <c r="X156" s="413"/>
      <c r="Y156" s="413"/>
      <c r="Z156" s="413"/>
      <c r="AA156" s="413"/>
      <c r="AB156" s="413"/>
      <c r="AC156" s="413"/>
      <c r="AD156" s="413"/>
      <c r="AE156" s="413"/>
      <c r="AF156" s="413"/>
      <c r="AG156" s="413"/>
      <c r="AH156" s="291"/>
      <c r="AI156" s="292"/>
      <c r="AJ156" s="19"/>
      <c r="AK156" s="16"/>
    </row>
    <row r="157" spans="1:37" ht="18" customHeight="1" x14ac:dyDescent="0.25">
      <c r="A157" s="16"/>
      <c r="B157" s="19"/>
      <c r="C157" s="61" t="s">
        <v>360</v>
      </c>
      <c r="D157" s="289"/>
      <c r="E157" s="290"/>
      <c r="F157" s="290"/>
      <c r="G157" s="290"/>
      <c r="H157" s="290"/>
      <c r="I157" s="290"/>
      <c r="J157" s="290"/>
      <c r="K157" s="290"/>
      <c r="L157" s="290"/>
      <c r="M157" s="290"/>
      <c r="N157" s="290"/>
      <c r="O157" s="290"/>
      <c r="P157" s="290"/>
      <c r="Q157" s="291"/>
      <c r="R157" s="292"/>
      <c r="S157" s="41"/>
      <c r="T157" s="61" t="s">
        <v>360</v>
      </c>
      <c r="U157" s="412"/>
      <c r="V157" s="413"/>
      <c r="W157" s="413"/>
      <c r="X157" s="413"/>
      <c r="Y157" s="413"/>
      <c r="Z157" s="413"/>
      <c r="AA157" s="413"/>
      <c r="AB157" s="413"/>
      <c r="AC157" s="413"/>
      <c r="AD157" s="413"/>
      <c r="AE157" s="413"/>
      <c r="AF157" s="413"/>
      <c r="AG157" s="413"/>
      <c r="AH157" s="291"/>
      <c r="AI157" s="292"/>
      <c r="AJ157" s="19"/>
      <c r="AK157" s="16"/>
    </row>
    <row r="158" spans="1:37" ht="18" customHeight="1" x14ac:dyDescent="0.25">
      <c r="A158" s="16"/>
      <c r="B158" s="19"/>
      <c r="C158" s="61" t="s">
        <v>360</v>
      </c>
      <c r="D158" s="289"/>
      <c r="E158" s="290"/>
      <c r="F158" s="290"/>
      <c r="G158" s="290"/>
      <c r="H158" s="290"/>
      <c r="I158" s="290"/>
      <c r="J158" s="290"/>
      <c r="K158" s="290"/>
      <c r="L158" s="290"/>
      <c r="M158" s="290"/>
      <c r="N158" s="290"/>
      <c r="O158" s="290"/>
      <c r="P158" s="290"/>
      <c r="Q158" s="291"/>
      <c r="R158" s="292"/>
      <c r="S158" s="41"/>
      <c r="T158" s="61" t="s">
        <v>360</v>
      </c>
      <c r="U158" s="412"/>
      <c r="V158" s="413"/>
      <c r="W158" s="413"/>
      <c r="X158" s="413"/>
      <c r="Y158" s="413"/>
      <c r="Z158" s="413"/>
      <c r="AA158" s="413"/>
      <c r="AB158" s="413"/>
      <c r="AC158" s="413"/>
      <c r="AD158" s="413"/>
      <c r="AE158" s="413"/>
      <c r="AF158" s="413"/>
      <c r="AG158" s="413"/>
      <c r="AH158" s="291"/>
      <c r="AI158" s="292"/>
      <c r="AJ158" s="19"/>
      <c r="AK158" s="16"/>
    </row>
    <row r="159" spans="1:37" ht="18" customHeight="1" x14ac:dyDescent="0.25">
      <c r="A159" s="16"/>
      <c r="B159" s="19"/>
      <c r="C159" s="61" t="s">
        <v>360</v>
      </c>
      <c r="D159" s="289"/>
      <c r="E159" s="290"/>
      <c r="F159" s="290"/>
      <c r="G159" s="290"/>
      <c r="H159" s="290"/>
      <c r="I159" s="290"/>
      <c r="J159" s="290"/>
      <c r="K159" s="290"/>
      <c r="L159" s="290"/>
      <c r="M159" s="290"/>
      <c r="N159" s="290"/>
      <c r="O159" s="290"/>
      <c r="P159" s="290"/>
      <c r="Q159" s="291"/>
      <c r="R159" s="292"/>
      <c r="S159" s="41"/>
      <c r="T159" s="61" t="s">
        <v>360</v>
      </c>
      <c r="U159" s="412"/>
      <c r="V159" s="413"/>
      <c r="W159" s="413"/>
      <c r="X159" s="413"/>
      <c r="Y159" s="413"/>
      <c r="Z159" s="413"/>
      <c r="AA159" s="413"/>
      <c r="AB159" s="413"/>
      <c r="AC159" s="413"/>
      <c r="AD159" s="413"/>
      <c r="AE159" s="413"/>
      <c r="AF159" s="413"/>
      <c r="AG159" s="413"/>
      <c r="AH159" s="291"/>
      <c r="AI159" s="292"/>
      <c r="AJ159" s="19"/>
      <c r="AK159" s="16"/>
    </row>
    <row r="160" spans="1:37" ht="18" customHeight="1" x14ac:dyDescent="0.25">
      <c r="A160" s="16"/>
      <c r="B160" s="19"/>
      <c r="C160" s="61" t="s">
        <v>360</v>
      </c>
      <c r="D160" s="289"/>
      <c r="E160" s="290"/>
      <c r="F160" s="290"/>
      <c r="G160" s="290"/>
      <c r="H160" s="290"/>
      <c r="I160" s="290"/>
      <c r="J160" s="290"/>
      <c r="K160" s="290"/>
      <c r="L160" s="290"/>
      <c r="M160" s="290"/>
      <c r="N160" s="290"/>
      <c r="O160" s="290"/>
      <c r="P160" s="290"/>
      <c r="Q160" s="291"/>
      <c r="R160" s="292"/>
      <c r="S160" s="41"/>
      <c r="T160" s="299" t="s">
        <v>362</v>
      </c>
      <c r="U160" s="300"/>
      <c r="V160" s="300"/>
      <c r="W160" s="300"/>
      <c r="X160" s="300"/>
      <c r="Y160" s="300"/>
      <c r="Z160" s="301"/>
      <c r="AA160" s="301"/>
      <c r="AB160" s="301"/>
      <c r="AC160" s="301"/>
      <c r="AD160" s="301"/>
      <c r="AE160" s="301"/>
      <c r="AF160" s="301"/>
      <c r="AG160" s="301"/>
      <c r="AH160" s="301"/>
      <c r="AI160" s="301"/>
      <c r="AJ160" s="19"/>
      <c r="AK160" s="16"/>
    </row>
    <row r="161" spans="1:42" ht="18" customHeight="1" x14ac:dyDescent="0.25">
      <c r="A161" s="16"/>
      <c r="B161" s="19"/>
      <c r="C161" s="61" t="s">
        <v>360</v>
      </c>
      <c r="D161" s="289"/>
      <c r="E161" s="290"/>
      <c r="F161" s="290"/>
      <c r="G161" s="290"/>
      <c r="H161" s="290"/>
      <c r="I161" s="290"/>
      <c r="J161" s="290"/>
      <c r="K161" s="290"/>
      <c r="L161" s="290"/>
      <c r="M161" s="290"/>
      <c r="N161" s="290"/>
      <c r="O161" s="290"/>
      <c r="P161" s="290"/>
      <c r="Q161" s="291"/>
      <c r="R161" s="292"/>
      <c r="S161" s="41"/>
      <c r="T161" s="60" t="s">
        <v>360</v>
      </c>
      <c r="U161" s="430"/>
      <c r="V161" s="431"/>
      <c r="W161" s="431"/>
      <c r="X161" s="431"/>
      <c r="Y161" s="431"/>
      <c r="Z161" s="431"/>
      <c r="AA161" s="431"/>
      <c r="AB161" s="431"/>
      <c r="AC161" s="431"/>
      <c r="AD161" s="431"/>
      <c r="AE161" s="431"/>
      <c r="AF161" s="431"/>
      <c r="AG161" s="431"/>
      <c r="AH161" s="348"/>
      <c r="AI161" s="349"/>
      <c r="AJ161" s="19"/>
      <c r="AK161" s="16"/>
    </row>
    <row r="162" spans="1:42" ht="18" customHeight="1" x14ac:dyDescent="0.25">
      <c r="A162" s="16"/>
      <c r="B162" s="19"/>
      <c r="C162" s="61" t="s">
        <v>360</v>
      </c>
      <c r="D162" s="434"/>
      <c r="E162" s="435"/>
      <c r="F162" s="435"/>
      <c r="G162" s="435"/>
      <c r="H162" s="435"/>
      <c r="I162" s="435"/>
      <c r="J162" s="435"/>
      <c r="K162" s="435"/>
      <c r="L162" s="435"/>
      <c r="M162" s="435"/>
      <c r="N162" s="435"/>
      <c r="O162" s="435"/>
      <c r="P162" s="436"/>
      <c r="Q162" s="291"/>
      <c r="R162" s="292"/>
      <c r="S162" s="41"/>
      <c r="T162" s="61" t="s">
        <v>360</v>
      </c>
      <c r="U162" s="412"/>
      <c r="V162" s="413"/>
      <c r="W162" s="413"/>
      <c r="X162" s="413"/>
      <c r="Y162" s="413"/>
      <c r="Z162" s="413"/>
      <c r="AA162" s="413"/>
      <c r="AB162" s="413"/>
      <c r="AC162" s="413"/>
      <c r="AD162" s="413"/>
      <c r="AE162" s="413"/>
      <c r="AF162" s="413"/>
      <c r="AG162" s="413"/>
      <c r="AH162" s="291"/>
      <c r="AI162" s="292"/>
      <c r="AJ162" s="19"/>
      <c r="AK162" s="16"/>
    </row>
    <row r="163" spans="1:42" ht="18" customHeight="1" x14ac:dyDescent="0.25">
      <c r="A163" s="16"/>
      <c r="B163" s="19"/>
      <c r="C163" s="61" t="s">
        <v>360</v>
      </c>
      <c r="D163" s="289"/>
      <c r="E163" s="290"/>
      <c r="F163" s="290"/>
      <c r="G163" s="290"/>
      <c r="H163" s="290"/>
      <c r="I163" s="290"/>
      <c r="J163" s="290"/>
      <c r="K163" s="290"/>
      <c r="L163" s="290"/>
      <c r="M163" s="290"/>
      <c r="N163" s="290"/>
      <c r="O163" s="290"/>
      <c r="P163" s="290"/>
      <c r="Q163" s="291"/>
      <c r="R163" s="292"/>
      <c r="S163" s="41"/>
      <c r="T163" s="61" t="s">
        <v>360</v>
      </c>
      <c r="U163" s="412"/>
      <c r="V163" s="413"/>
      <c r="W163" s="413"/>
      <c r="X163" s="413"/>
      <c r="Y163" s="413"/>
      <c r="Z163" s="413"/>
      <c r="AA163" s="413"/>
      <c r="AB163" s="413"/>
      <c r="AC163" s="413"/>
      <c r="AD163" s="413"/>
      <c r="AE163" s="413"/>
      <c r="AF163" s="413"/>
      <c r="AG163" s="413"/>
      <c r="AH163" s="291"/>
      <c r="AI163" s="292"/>
      <c r="AJ163" s="19"/>
      <c r="AK163" s="16"/>
    </row>
    <row r="164" spans="1:42" ht="18" customHeight="1" x14ac:dyDescent="0.25">
      <c r="A164" s="16"/>
      <c r="B164" s="19"/>
      <c r="C164" s="61" t="s">
        <v>360</v>
      </c>
      <c r="D164" s="289"/>
      <c r="E164" s="290"/>
      <c r="F164" s="290"/>
      <c r="G164" s="290"/>
      <c r="H164" s="290"/>
      <c r="I164" s="290"/>
      <c r="J164" s="290"/>
      <c r="K164" s="290"/>
      <c r="L164" s="290"/>
      <c r="M164" s="290"/>
      <c r="N164" s="290"/>
      <c r="O164" s="290"/>
      <c r="P164" s="290"/>
      <c r="Q164" s="291"/>
      <c r="R164" s="292"/>
      <c r="S164" s="41"/>
      <c r="T164" s="61" t="s">
        <v>360</v>
      </c>
      <c r="U164" s="412"/>
      <c r="V164" s="413"/>
      <c r="W164" s="413"/>
      <c r="X164" s="413"/>
      <c r="Y164" s="413"/>
      <c r="Z164" s="413"/>
      <c r="AA164" s="413"/>
      <c r="AB164" s="413"/>
      <c r="AC164" s="413"/>
      <c r="AD164" s="413"/>
      <c r="AE164" s="413"/>
      <c r="AF164" s="413"/>
      <c r="AG164" s="413"/>
      <c r="AH164" s="291"/>
      <c r="AI164" s="292"/>
      <c r="AJ164" s="19"/>
      <c r="AK164" s="16"/>
    </row>
    <row r="165" spans="1:42" s="11" customFormat="1" ht="18" customHeight="1" x14ac:dyDescent="0.25">
      <c r="A165" s="16"/>
      <c r="B165" s="42"/>
      <c r="C165" s="61" t="s">
        <v>360</v>
      </c>
      <c r="D165" s="434"/>
      <c r="E165" s="435"/>
      <c r="F165" s="435"/>
      <c r="G165" s="435"/>
      <c r="H165" s="435"/>
      <c r="I165" s="435"/>
      <c r="J165" s="435"/>
      <c r="K165" s="435"/>
      <c r="L165" s="435"/>
      <c r="M165" s="435"/>
      <c r="N165" s="435"/>
      <c r="O165" s="435"/>
      <c r="P165" s="436"/>
      <c r="Q165" s="291"/>
      <c r="R165" s="292"/>
      <c r="S165" s="41"/>
      <c r="T165" s="61" t="s">
        <v>360</v>
      </c>
      <c r="U165" s="412"/>
      <c r="V165" s="413"/>
      <c r="W165" s="413"/>
      <c r="X165" s="413"/>
      <c r="Y165" s="413"/>
      <c r="Z165" s="413"/>
      <c r="AA165" s="413"/>
      <c r="AB165" s="413"/>
      <c r="AC165" s="413"/>
      <c r="AD165" s="413"/>
      <c r="AE165" s="413"/>
      <c r="AF165" s="413"/>
      <c r="AG165" s="413"/>
      <c r="AH165" s="291"/>
      <c r="AI165" s="292"/>
      <c r="AJ165" s="42"/>
      <c r="AK165" s="17"/>
      <c r="AN165"/>
      <c r="AO165"/>
      <c r="AP165"/>
    </row>
    <row r="166" spans="1:42" ht="18" customHeight="1" x14ac:dyDescent="0.25">
      <c r="A166" s="16"/>
      <c r="B166" s="19"/>
      <c r="C166" s="61" t="s">
        <v>360</v>
      </c>
      <c r="D166" s="434"/>
      <c r="E166" s="435"/>
      <c r="F166" s="435"/>
      <c r="G166" s="435"/>
      <c r="H166" s="435"/>
      <c r="I166" s="435"/>
      <c r="J166" s="435"/>
      <c r="K166" s="435"/>
      <c r="L166" s="435"/>
      <c r="M166" s="435"/>
      <c r="N166" s="435"/>
      <c r="O166" s="435"/>
      <c r="P166" s="436"/>
      <c r="Q166" s="291"/>
      <c r="R166" s="292"/>
      <c r="S166" s="41"/>
      <c r="T166" s="299" t="s">
        <v>239</v>
      </c>
      <c r="U166" s="300"/>
      <c r="V166" s="300"/>
      <c r="W166" s="300"/>
      <c r="X166" s="300"/>
      <c r="Y166" s="300"/>
      <c r="Z166" s="301"/>
      <c r="AA166" s="301"/>
      <c r="AB166" s="301"/>
      <c r="AC166" s="301"/>
      <c r="AD166" s="301"/>
      <c r="AE166" s="301"/>
      <c r="AF166" s="301"/>
      <c r="AG166" s="301"/>
      <c r="AH166" s="301"/>
      <c r="AI166" s="301"/>
      <c r="AJ166" s="19"/>
      <c r="AK166" s="16"/>
    </row>
    <row r="167" spans="1:42" ht="18" customHeight="1" x14ac:dyDescent="0.25">
      <c r="A167" s="16"/>
      <c r="B167" s="19"/>
      <c r="C167" s="61" t="s">
        <v>360</v>
      </c>
      <c r="D167" s="310"/>
      <c r="E167" s="311"/>
      <c r="F167" s="311"/>
      <c r="G167" s="311"/>
      <c r="H167" s="311"/>
      <c r="I167" s="311"/>
      <c r="J167" s="311"/>
      <c r="K167" s="311"/>
      <c r="L167" s="311"/>
      <c r="M167" s="311"/>
      <c r="N167" s="311"/>
      <c r="O167" s="311"/>
      <c r="P167" s="311"/>
      <c r="Q167" s="312"/>
      <c r="R167" s="313"/>
      <c r="S167" s="41"/>
      <c r="T167" s="60" t="s">
        <v>360</v>
      </c>
      <c r="U167" s="404"/>
      <c r="V167" s="405"/>
      <c r="W167" s="405"/>
      <c r="X167" s="405"/>
      <c r="Y167" s="405"/>
      <c r="Z167" s="405"/>
      <c r="AA167" s="405"/>
      <c r="AB167" s="405"/>
      <c r="AC167" s="405"/>
      <c r="AD167" s="405"/>
      <c r="AE167" s="405"/>
      <c r="AF167" s="405"/>
      <c r="AG167" s="405"/>
      <c r="AH167" s="348"/>
      <c r="AI167" s="349"/>
      <c r="AJ167" s="19"/>
      <c r="AK167" s="16"/>
    </row>
    <row r="168" spans="1:42" ht="18" customHeight="1" x14ac:dyDescent="0.25">
      <c r="A168" s="16"/>
      <c r="B168" s="19"/>
      <c r="C168" s="299" t="s">
        <v>2</v>
      </c>
      <c r="D168" s="300"/>
      <c r="E168" s="300"/>
      <c r="F168" s="300"/>
      <c r="G168" s="300"/>
      <c r="H168" s="300"/>
      <c r="I168" s="301"/>
      <c r="J168" s="301"/>
      <c r="K168" s="301"/>
      <c r="L168" s="301"/>
      <c r="M168" s="301"/>
      <c r="N168" s="301"/>
      <c r="O168" s="301"/>
      <c r="P168" s="301"/>
      <c r="Q168" s="301"/>
      <c r="R168" s="301"/>
      <c r="S168" s="41"/>
      <c r="T168" s="61" t="s">
        <v>360</v>
      </c>
      <c r="U168" s="289"/>
      <c r="V168" s="290"/>
      <c r="W168" s="290"/>
      <c r="X168" s="290"/>
      <c r="Y168" s="290"/>
      <c r="Z168" s="290"/>
      <c r="AA168" s="290"/>
      <c r="AB168" s="290"/>
      <c r="AC168" s="290"/>
      <c r="AD168" s="290"/>
      <c r="AE168" s="290"/>
      <c r="AF168" s="290"/>
      <c r="AG168" s="290"/>
      <c r="AH168" s="291"/>
      <c r="AI168" s="292"/>
      <c r="AJ168" s="19"/>
      <c r="AK168" s="16"/>
    </row>
    <row r="169" spans="1:42" ht="18" customHeight="1" x14ac:dyDescent="0.25">
      <c r="A169" s="16"/>
      <c r="B169" s="19"/>
      <c r="C169" s="61" t="s">
        <v>360</v>
      </c>
      <c r="D169" s="289"/>
      <c r="E169" s="290"/>
      <c r="F169" s="290"/>
      <c r="G169" s="290"/>
      <c r="H169" s="290"/>
      <c r="I169" s="290"/>
      <c r="J169" s="290"/>
      <c r="K169" s="290"/>
      <c r="L169" s="290"/>
      <c r="M169" s="290"/>
      <c r="N169" s="290"/>
      <c r="O169" s="290"/>
      <c r="P169" s="290"/>
      <c r="Q169" s="291"/>
      <c r="R169" s="292"/>
      <c r="S169" s="41"/>
      <c r="T169" s="61" t="s">
        <v>360</v>
      </c>
      <c r="U169" s="289"/>
      <c r="V169" s="290"/>
      <c r="W169" s="290"/>
      <c r="X169" s="290"/>
      <c r="Y169" s="290"/>
      <c r="Z169" s="290"/>
      <c r="AA169" s="290"/>
      <c r="AB169" s="290"/>
      <c r="AC169" s="290"/>
      <c r="AD169" s="290"/>
      <c r="AE169" s="290"/>
      <c r="AF169" s="290"/>
      <c r="AG169" s="290"/>
      <c r="AH169" s="291"/>
      <c r="AI169" s="292"/>
      <c r="AJ169" s="19"/>
      <c r="AK169" s="16"/>
    </row>
    <row r="170" spans="1:42" ht="18" customHeight="1" x14ac:dyDescent="0.25">
      <c r="A170" s="16"/>
      <c r="B170" s="19"/>
      <c r="C170" s="61" t="s">
        <v>360</v>
      </c>
      <c r="D170" s="289"/>
      <c r="E170" s="290"/>
      <c r="F170" s="290"/>
      <c r="G170" s="290"/>
      <c r="H170" s="290"/>
      <c r="I170" s="290"/>
      <c r="J170" s="290"/>
      <c r="K170" s="290"/>
      <c r="L170" s="290"/>
      <c r="M170" s="290"/>
      <c r="N170" s="290"/>
      <c r="O170" s="290"/>
      <c r="P170" s="290"/>
      <c r="Q170" s="291"/>
      <c r="R170" s="292"/>
      <c r="S170" s="41"/>
      <c r="T170" s="61" t="s">
        <v>360</v>
      </c>
      <c r="U170" s="289"/>
      <c r="V170" s="290"/>
      <c r="W170" s="290"/>
      <c r="X170" s="290"/>
      <c r="Y170" s="290"/>
      <c r="Z170" s="290"/>
      <c r="AA170" s="290"/>
      <c r="AB170" s="290"/>
      <c r="AC170" s="290"/>
      <c r="AD170" s="290"/>
      <c r="AE170" s="290"/>
      <c r="AF170" s="290"/>
      <c r="AG170" s="290"/>
      <c r="AH170" s="291"/>
      <c r="AI170" s="292"/>
      <c r="AJ170" s="19"/>
      <c r="AK170" s="16"/>
    </row>
    <row r="171" spans="1:42" ht="18" customHeight="1" x14ac:dyDescent="0.25">
      <c r="A171" s="16"/>
      <c r="B171" s="19"/>
      <c r="C171" s="61" t="s">
        <v>360</v>
      </c>
      <c r="D171" s="289"/>
      <c r="E171" s="290"/>
      <c r="F171" s="290"/>
      <c r="G171" s="290"/>
      <c r="H171" s="290"/>
      <c r="I171" s="290"/>
      <c r="J171" s="290"/>
      <c r="K171" s="290"/>
      <c r="L171" s="290"/>
      <c r="M171" s="290"/>
      <c r="N171" s="290"/>
      <c r="O171" s="290"/>
      <c r="P171" s="290"/>
      <c r="Q171" s="291"/>
      <c r="R171" s="292"/>
      <c r="S171" s="41"/>
      <c r="T171" s="61" t="s">
        <v>360</v>
      </c>
      <c r="U171" s="289"/>
      <c r="V171" s="290"/>
      <c r="W171" s="290"/>
      <c r="X171" s="290"/>
      <c r="Y171" s="290"/>
      <c r="Z171" s="290"/>
      <c r="AA171" s="290"/>
      <c r="AB171" s="290"/>
      <c r="AC171" s="290"/>
      <c r="AD171" s="290"/>
      <c r="AE171" s="290"/>
      <c r="AF171" s="290"/>
      <c r="AG171" s="290"/>
      <c r="AH171" s="291"/>
      <c r="AI171" s="292"/>
      <c r="AJ171" s="19"/>
      <c r="AK171" s="16"/>
    </row>
    <row r="172" spans="1:42" ht="18" customHeight="1" x14ac:dyDescent="0.25">
      <c r="A172" s="16"/>
      <c r="B172" s="19"/>
      <c r="C172" s="61" t="s">
        <v>360</v>
      </c>
      <c r="D172" s="289"/>
      <c r="E172" s="290"/>
      <c r="F172" s="290"/>
      <c r="G172" s="290"/>
      <c r="H172" s="290"/>
      <c r="I172" s="290"/>
      <c r="J172" s="290"/>
      <c r="K172" s="290"/>
      <c r="L172" s="290"/>
      <c r="M172" s="290"/>
      <c r="N172" s="290"/>
      <c r="O172" s="290"/>
      <c r="P172" s="290"/>
      <c r="Q172" s="291"/>
      <c r="R172" s="292"/>
      <c r="S172" s="41"/>
      <c r="T172" s="299" t="s">
        <v>240</v>
      </c>
      <c r="U172" s="300"/>
      <c r="V172" s="300"/>
      <c r="W172" s="300"/>
      <c r="X172" s="300"/>
      <c r="Y172" s="300"/>
      <c r="Z172" s="301"/>
      <c r="AA172" s="301"/>
      <c r="AB172" s="301"/>
      <c r="AC172" s="301"/>
      <c r="AD172" s="301"/>
      <c r="AE172" s="301"/>
      <c r="AF172" s="301"/>
      <c r="AG172" s="301"/>
      <c r="AH172" s="301"/>
      <c r="AI172" s="301"/>
      <c r="AJ172" s="19"/>
      <c r="AK172" s="16"/>
    </row>
    <row r="173" spans="1:42" ht="18" customHeight="1" x14ac:dyDescent="0.25">
      <c r="A173" s="16"/>
      <c r="B173" s="19"/>
      <c r="C173" s="61" t="s">
        <v>360</v>
      </c>
      <c r="D173" s="289"/>
      <c r="E173" s="290"/>
      <c r="F173" s="290"/>
      <c r="G173" s="290"/>
      <c r="H173" s="290"/>
      <c r="I173" s="290"/>
      <c r="J173" s="290"/>
      <c r="K173" s="290"/>
      <c r="L173" s="290"/>
      <c r="M173" s="290"/>
      <c r="N173" s="290"/>
      <c r="O173" s="290"/>
      <c r="P173" s="290"/>
      <c r="Q173" s="291"/>
      <c r="R173" s="292"/>
      <c r="S173" s="41"/>
      <c r="T173" s="60" t="s">
        <v>360</v>
      </c>
      <c r="U173" s="404"/>
      <c r="V173" s="405"/>
      <c r="W173" s="405"/>
      <c r="X173" s="405"/>
      <c r="Y173" s="405"/>
      <c r="Z173" s="405"/>
      <c r="AA173" s="405"/>
      <c r="AB173" s="405"/>
      <c r="AC173" s="405"/>
      <c r="AD173" s="405"/>
      <c r="AE173" s="405"/>
      <c r="AF173" s="405"/>
      <c r="AG173" s="405"/>
      <c r="AH173" s="428"/>
      <c r="AI173" s="429"/>
      <c r="AJ173" s="19"/>
      <c r="AK173" s="16"/>
      <c r="AO173" s="12"/>
    </row>
    <row r="174" spans="1:42" ht="18" customHeight="1" x14ac:dyDescent="0.25">
      <c r="A174" s="16"/>
      <c r="B174" s="19"/>
      <c r="C174" s="61" t="s">
        <v>360</v>
      </c>
      <c r="D174" s="289"/>
      <c r="E174" s="290"/>
      <c r="F174" s="290"/>
      <c r="G174" s="290"/>
      <c r="H174" s="290"/>
      <c r="I174" s="290"/>
      <c r="J174" s="290"/>
      <c r="K174" s="290"/>
      <c r="L174" s="290"/>
      <c r="M174" s="290"/>
      <c r="N174" s="290"/>
      <c r="O174" s="290"/>
      <c r="P174" s="290"/>
      <c r="Q174" s="291"/>
      <c r="R174" s="292"/>
      <c r="S174" s="41"/>
      <c r="T174" s="61" t="s">
        <v>360</v>
      </c>
      <c r="U174" s="289"/>
      <c r="V174" s="290"/>
      <c r="W174" s="290"/>
      <c r="X174" s="290"/>
      <c r="Y174" s="290"/>
      <c r="Z174" s="290"/>
      <c r="AA174" s="290"/>
      <c r="AB174" s="290"/>
      <c r="AC174" s="290"/>
      <c r="AD174" s="290"/>
      <c r="AE174" s="290"/>
      <c r="AF174" s="290"/>
      <c r="AG174" s="290"/>
      <c r="AH174" s="293"/>
      <c r="AI174" s="294"/>
      <c r="AJ174" s="19"/>
      <c r="AK174" s="16"/>
      <c r="AO174" s="12"/>
    </row>
    <row r="175" spans="1:42" ht="18" customHeight="1" x14ac:dyDescent="0.25">
      <c r="A175" s="16"/>
      <c r="B175" s="19"/>
      <c r="C175" s="61" t="s">
        <v>360</v>
      </c>
      <c r="D175" s="289"/>
      <c r="E175" s="290"/>
      <c r="F175" s="290"/>
      <c r="G175" s="290"/>
      <c r="H175" s="290"/>
      <c r="I175" s="290"/>
      <c r="J175" s="290"/>
      <c r="K175" s="290"/>
      <c r="L175" s="290"/>
      <c r="M175" s="290"/>
      <c r="N175" s="290"/>
      <c r="O175" s="290"/>
      <c r="P175" s="290"/>
      <c r="Q175" s="291"/>
      <c r="R175" s="292"/>
      <c r="S175" s="41"/>
      <c r="T175" s="61" t="s">
        <v>360</v>
      </c>
      <c r="U175" s="289"/>
      <c r="V175" s="290"/>
      <c r="W175" s="290"/>
      <c r="X175" s="290"/>
      <c r="Y175" s="290"/>
      <c r="Z175" s="290"/>
      <c r="AA175" s="290"/>
      <c r="AB175" s="290"/>
      <c r="AC175" s="290"/>
      <c r="AD175" s="290"/>
      <c r="AE175" s="290"/>
      <c r="AF175" s="290"/>
      <c r="AG175" s="290"/>
      <c r="AH175" s="293"/>
      <c r="AI175" s="294"/>
      <c r="AJ175" s="19"/>
      <c r="AK175" s="16"/>
      <c r="AO175" s="12"/>
    </row>
    <row r="176" spans="1:42" ht="18" customHeight="1" x14ac:dyDescent="0.25">
      <c r="A176" s="16"/>
      <c r="B176" s="19"/>
      <c r="C176" s="61" t="s">
        <v>360</v>
      </c>
      <c r="D176" s="289"/>
      <c r="E176" s="290"/>
      <c r="F176" s="290"/>
      <c r="G176" s="290"/>
      <c r="H176" s="290"/>
      <c r="I176" s="290"/>
      <c r="J176" s="290"/>
      <c r="K176" s="290"/>
      <c r="L176" s="290"/>
      <c r="M176" s="290"/>
      <c r="N176" s="290"/>
      <c r="O176" s="290"/>
      <c r="P176" s="290"/>
      <c r="Q176" s="291"/>
      <c r="R176" s="292"/>
      <c r="S176" s="41"/>
      <c r="T176" s="61" t="s">
        <v>360</v>
      </c>
      <c r="U176" s="289"/>
      <c r="V176" s="290"/>
      <c r="W176" s="290"/>
      <c r="X176" s="290"/>
      <c r="Y176" s="290"/>
      <c r="Z176" s="290"/>
      <c r="AA176" s="290"/>
      <c r="AB176" s="290"/>
      <c r="AC176" s="290"/>
      <c r="AD176" s="290"/>
      <c r="AE176" s="290"/>
      <c r="AF176" s="290"/>
      <c r="AG176" s="290"/>
      <c r="AH176" s="293"/>
      <c r="AI176" s="294"/>
      <c r="AJ176" s="19"/>
      <c r="AK176" s="16"/>
      <c r="AO176" s="12"/>
    </row>
    <row r="177" spans="1:42" ht="18" customHeight="1" x14ac:dyDescent="0.25">
      <c r="A177" s="16"/>
      <c r="B177" s="19"/>
      <c r="C177" s="61" t="s">
        <v>360</v>
      </c>
      <c r="D177" s="289"/>
      <c r="E177" s="290"/>
      <c r="F177" s="290"/>
      <c r="G177" s="290"/>
      <c r="H177" s="290"/>
      <c r="I177" s="290"/>
      <c r="J177" s="290"/>
      <c r="K177" s="290"/>
      <c r="L177" s="290"/>
      <c r="M177" s="290"/>
      <c r="N177" s="290"/>
      <c r="O177" s="290"/>
      <c r="P177" s="290"/>
      <c r="Q177" s="291"/>
      <c r="R177" s="292"/>
      <c r="S177" s="41"/>
      <c r="T177" s="61" t="s">
        <v>360</v>
      </c>
      <c r="U177" s="289"/>
      <c r="V177" s="290"/>
      <c r="W177" s="290"/>
      <c r="X177" s="290"/>
      <c r="Y177" s="290"/>
      <c r="Z177" s="290"/>
      <c r="AA177" s="290"/>
      <c r="AB177" s="290"/>
      <c r="AC177" s="290"/>
      <c r="AD177" s="290"/>
      <c r="AE177" s="290"/>
      <c r="AF177" s="290"/>
      <c r="AG177" s="290"/>
      <c r="AH177" s="293"/>
      <c r="AI177" s="294"/>
      <c r="AJ177" s="19"/>
      <c r="AK177" s="16"/>
    </row>
    <row r="178" spans="1:42" ht="18" customHeight="1" x14ac:dyDescent="0.25">
      <c r="A178" s="16"/>
      <c r="B178" s="19"/>
      <c r="C178" s="61" t="s">
        <v>360</v>
      </c>
      <c r="D178" s="289"/>
      <c r="E178" s="290"/>
      <c r="F178" s="290"/>
      <c r="G178" s="290"/>
      <c r="H178" s="290"/>
      <c r="I178" s="290"/>
      <c r="J178" s="290"/>
      <c r="K178" s="290"/>
      <c r="L178" s="290"/>
      <c r="M178" s="290"/>
      <c r="N178" s="290"/>
      <c r="O178" s="290"/>
      <c r="P178" s="290"/>
      <c r="Q178" s="291"/>
      <c r="R178" s="292"/>
      <c r="S178" s="41"/>
      <c r="T178" s="299" t="s">
        <v>363</v>
      </c>
      <c r="U178" s="300"/>
      <c r="V178" s="300"/>
      <c r="W178" s="300"/>
      <c r="X178" s="300"/>
      <c r="Y178" s="300"/>
      <c r="Z178" s="301"/>
      <c r="AA178" s="301"/>
      <c r="AB178" s="301"/>
      <c r="AC178" s="301"/>
      <c r="AD178" s="301"/>
      <c r="AE178" s="301"/>
      <c r="AF178" s="301"/>
      <c r="AG178" s="301"/>
      <c r="AH178" s="301"/>
      <c r="AI178" s="301"/>
      <c r="AJ178" s="19"/>
      <c r="AK178" s="16"/>
    </row>
    <row r="179" spans="1:42" ht="18" customHeight="1" x14ac:dyDescent="0.25">
      <c r="A179" s="16"/>
      <c r="B179" s="19"/>
      <c r="C179" s="299" t="s">
        <v>242</v>
      </c>
      <c r="D179" s="300"/>
      <c r="E179" s="300"/>
      <c r="F179" s="300"/>
      <c r="G179" s="300"/>
      <c r="H179" s="300"/>
      <c r="I179" s="301"/>
      <c r="J179" s="301"/>
      <c r="K179" s="301"/>
      <c r="L179" s="301"/>
      <c r="M179" s="301"/>
      <c r="N179" s="301"/>
      <c r="O179" s="301"/>
      <c r="P179" s="301"/>
      <c r="Q179" s="301"/>
      <c r="R179" s="301"/>
      <c r="S179" s="41"/>
      <c r="T179" s="60" t="s">
        <v>360</v>
      </c>
      <c r="U179" s="404"/>
      <c r="V179" s="405"/>
      <c r="W179" s="405"/>
      <c r="X179" s="405"/>
      <c r="Y179" s="405"/>
      <c r="Z179" s="405"/>
      <c r="AA179" s="405"/>
      <c r="AB179" s="405"/>
      <c r="AC179" s="405"/>
      <c r="AD179" s="405"/>
      <c r="AE179" s="405"/>
      <c r="AF179" s="405"/>
      <c r="AG179" s="405"/>
      <c r="AH179" s="348"/>
      <c r="AI179" s="349"/>
      <c r="AJ179" s="19"/>
      <c r="AK179" s="16"/>
    </row>
    <row r="180" spans="1:42" ht="18" customHeight="1" x14ac:dyDescent="0.25">
      <c r="A180" s="16"/>
      <c r="B180" s="19"/>
      <c r="C180" s="61" t="s">
        <v>360</v>
      </c>
      <c r="D180" s="289"/>
      <c r="E180" s="290"/>
      <c r="F180" s="290"/>
      <c r="G180" s="290"/>
      <c r="H180" s="290"/>
      <c r="I180" s="290"/>
      <c r="J180" s="290"/>
      <c r="K180" s="290"/>
      <c r="L180" s="290"/>
      <c r="M180" s="290"/>
      <c r="N180" s="290"/>
      <c r="O180" s="290"/>
      <c r="P180" s="290"/>
      <c r="Q180" s="293"/>
      <c r="R180" s="294"/>
      <c r="S180" s="41"/>
      <c r="T180" s="61" t="s">
        <v>360</v>
      </c>
      <c r="U180" s="289"/>
      <c r="V180" s="290"/>
      <c r="W180" s="290"/>
      <c r="X180" s="290"/>
      <c r="Y180" s="290"/>
      <c r="Z180" s="290"/>
      <c r="AA180" s="290"/>
      <c r="AB180" s="290"/>
      <c r="AC180" s="290"/>
      <c r="AD180" s="290"/>
      <c r="AE180" s="290"/>
      <c r="AF180" s="290"/>
      <c r="AG180" s="290"/>
      <c r="AH180" s="291"/>
      <c r="AI180" s="292"/>
      <c r="AJ180" s="19"/>
      <c r="AK180" s="16"/>
      <c r="AP180" s="12"/>
    </row>
    <row r="181" spans="1:42" ht="18" customHeight="1" x14ac:dyDescent="0.25">
      <c r="A181" s="16"/>
      <c r="B181" s="19"/>
      <c r="C181" s="61" t="s">
        <v>360</v>
      </c>
      <c r="D181" s="289"/>
      <c r="E181" s="290"/>
      <c r="F181" s="290"/>
      <c r="G181" s="290"/>
      <c r="H181" s="290"/>
      <c r="I181" s="290"/>
      <c r="J181" s="290"/>
      <c r="K181" s="290"/>
      <c r="L181" s="290"/>
      <c r="M181" s="290"/>
      <c r="N181" s="290"/>
      <c r="O181" s="290"/>
      <c r="P181" s="290"/>
      <c r="Q181" s="293"/>
      <c r="R181" s="294"/>
      <c r="S181" s="41"/>
      <c r="T181" s="61" t="s">
        <v>360</v>
      </c>
      <c r="U181" s="289"/>
      <c r="V181" s="290"/>
      <c r="W181" s="290"/>
      <c r="X181" s="290"/>
      <c r="Y181" s="290"/>
      <c r="Z181" s="290"/>
      <c r="AA181" s="290"/>
      <c r="AB181" s="290"/>
      <c r="AC181" s="290"/>
      <c r="AD181" s="290"/>
      <c r="AE181" s="290"/>
      <c r="AF181" s="290"/>
      <c r="AG181" s="290"/>
      <c r="AH181" s="291"/>
      <c r="AI181" s="292"/>
      <c r="AJ181" s="19"/>
      <c r="AK181" s="16"/>
      <c r="AP181" s="12"/>
    </row>
    <row r="182" spans="1:42" ht="18" customHeight="1" x14ac:dyDescent="0.25">
      <c r="A182" s="16"/>
      <c r="B182" s="19"/>
      <c r="C182" s="61" t="s">
        <v>360</v>
      </c>
      <c r="D182" s="289"/>
      <c r="E182" s="290"/>
      <c r="F182" s="290"/>
      <c r="G182" s="290"/>
      <c r="H182" s="290"/>
      <c r="I182" s="290"/>
      <c r="J182" s="290"/>
      <c r="K182" s="290"/>
      <c r="L182" s="290"/>
      <c r="M182" s="290"/>
      <c r="N182" s="290"/>
      <c r="O182" s="290"/>
      <c r="P182" s="290"/>
      <c r="Q182" s="293"/>
      <c r="R182" s="294"/>
      <c r="S182" s="41"/>
      <c r="T182" s="61" t="s">
        <v>360</v>
      </c>
      <c r="U182" s="289"/>
      <c r="V182" s="290"/>
      <c r="W182" s="290"/>
      <c r="X182" s="290"/>
      <c r="Y182" s="290"/>
      <c r="Z182" s="290"/>
      <c r="AA182" s="290"/>
      <c r="AB182" s="290"/>
      <c r="AC182" s="290"/>
      <c r="AD182" s="290"/>
      <c r="AE182" s="290"/>
      <c r="AF182" s="290"/>
      <c r="AG182" s="290"/>
      <c r="AH182" s="291"/>
      <c r="AI182" s="292"/>
      <c r="AJ182" s="19"/>
      <c r="AK182" s="16"/>
      <c r="AP182" s="12"/>
    </row>
    <row r="183" spans="1:42" ht="18" customHeight="1" x14ac:dyDescent="0.25">
      <c r="A183" s="16"/>
      <c r="B183" s="19"/>
      <c r="C183" s="61" t="s">
        <v>360</v>
      </c>
      <c r="D183" s="289"/>
      <c r="E183" s="290"/>
      <c r="F183" s="290"/>
      <c r="G183" s="290"/>
      <c r="H183" s="290"/>
      <c r="I183" s="290"/>
      <c r="J183" s="290"/>
      <c r="K183" s="290"/>
      <c r="L183" s="290"/>
      <c r="M183" s="290"/>
      <c r="N183" s="290"/>
      <c r="O183" s="290"/>
      <c r="P183" s="290"/>
      <c r="Q183" s="293"/>
      <c r="R183" s="294"/>
      <c r="S183" s="41"/>
      <c r="T183" s="61" t="s">
        <v>360</v>
      </c>
      <c r="U183" s="310"/>
      <c r="V183" s="311"/>
      <c r="W183" s="311"/>
      <c r="X183" s="311"/>
      <c r="Y183" s="311"/>
      <c r="Z183" s="311"/>
      <c r="AA183" s="311"/>
      <c r="AB183" s="311"/>
      <c r="AC183" s="311"/>
      <c r="AD183" s="311"/>
      <c r="AE183" s="311"/>
      <c r="AF183" s="311"/>
      <c r="AG183" s="311"/>
      <c r="AH183" s="437"/>
      <c r="AI183" s="438"/>
      <c r="AJ183" s="19"/>
      <c r="AK183" s="16"/>
      <c r="AP183" s="12"/>
    </row>
    <row r="184" spans="1:42" ht="18" customHeight="1" x14ac:dyDescent="0.25">
      <c r="A184" s="16"/>
      <c r="B184" s="19"/>
      <c r="C184" s="61" t="s">
        <v>360</v>
      </c>
      <c r="D184" s="289"/>
      <c r="E184" s="290"/>
      <c r="F184" s="290"/>
      <c r="G184" s="290"/>
      <c r="H184" s="290"/>
      <c r="I184" s="290"/>
      <c r="J184" s="290"/>
      <c r="K184" s="290"/>
      <c r="L184" s="290"/>
      <c r="M184" s="290"/>
      <c r="N184" s="290"/>
      <c r="O184" s="290"/>
      <c r="P184" s="290"/>
      <c r="Q184" s="293"/>
      <c r="R184" s="294"/>
      <c r="S184" s="41"/>
      <c r="T184" s="299" t="s">
        <v>232</v>
      </c>
      <c r="U184" s="300"/>
      <c r="V184" s="300"/>
      <c r="W184" s="300"/>
      <c r="X184" s="300"/>
      <c r="Y184" s="300"/>
      <c r="Z184" s="301"/>
      <c r="AA184" s="301"/>
      <c r="AB184" s="301"/>
      <c r="AC184" s="301"/>
      <c r="AD184" s="301"/>
      <c r="AE184" s="301"/>
      <c r="AF184" s="301"/>
      <c r="AG184" s="301"/>
      <c r="AH184" s="301"/>
      <c r="AI184" s="301"/>
      <c r="AJ184" s="19"/>
      <c r="AK184" s="16"/>
    </row>
    <row r="185" spans="1:42" ht="18" customHeight="1" x14ac:dyDescent="0.25">
      <c r="A185" s="16"/>
      <c r="B185" s="19"/>
      <c r="C185" s="299" t="s">
        <v>241</v>
      </c>
      <c r="D185" s="300"/>
      <c r="E185" s="300"/>
      <c r="F185" s="300"/>
      <c r="G185" s="300"/>
      <c r="H185" s="300"/>
      <c r="I185" s="301"/>
      <c r="J185" s="301"/>
      <c r="K185" s="301"/>
      <c r="L185" s="301"/>
      <c r="M185" s="301"/>
      <c r="N185" s="301"/>
      <c r="O185" s="301"/>
      <c r="P185" s="301"/>
      <c r="Q185" s="301"/>
      <c r="R185" s="301"/>
      <c r="S185" s="41"/>
      <c r="T185" s="60" t="s">
        <v>360</v>
      </c>
      <c r="U185" s="404"/>
      <c r="V185" s="405"/>
      <c r="W185" s="405"/>
      <c r="X185" s="405"/>
      <c r="Y185" s="405"/>
      <c r="Z185" s="405"/>
      <c r="AA185" s="405"/>
      <c r="AB185" s="405"/>
      <c r="AC185" s="405"/>
      <c r="AD185" s="405"/>
      <c r="AE185" s="405"/>
      <c r="AF185" s="405"/>
      <c r="AG185" s="405"/>
      <c r="AH185" s="348"/>
      <c r="AI185" s="349"/>
      <c r="AJ185" s="19"/>
      <c r="AK185" s="16"/>
    </row>
    <row r="186" spans="1:42" ht="18" customHeight="1" x14ac:dyDescent="0.25">
      <c r="A186" s="16"/>
      <c r="B186" s="19"/>
      <c r="C186" s="61" t="s">
        <v>360</v>
      </c>
      <c r="D186" s="289"/>
      <c r="E186" s="290"/>
      <c r="F186" s="290"/>
      <c r="G186" s="290"/>
      <c r="H186" s="290"/>
      <c r="I186" s="290"/>
      <c r="J186" s="290"/>
      <c r="K186" s="290"/>
      <c r="L186" s="290"/>
      <c r="M186" s="290"/>
      <c r="N186" s="290"/>
      <c r="O186" s="290"/>
      <c r="P186" s="290"/>
      <c r="Q186" s="291"/>
      <c r="R186" s="292"/>
      <c r="S186" s="41"/>
      <c r="T186" s="61" t="s">
        <v>360</v>
      </c>
      <c r="U186" s="289"/>
      <c r="V186" s="290"/>
      <c r="W186" s="290"/>
      <c r="X186" s="290"/>
      <c r="Y186" s="290"/>
      <c r="Z186" s="290"/>
      <c r="AA186" s="290"/>
      <c r="AB186" s="290"/>
      <c r="AC186" s="290"/>
      <c r="AD186" s="290"/>
      <c r="AE186" s="290"/>
      <c r="AF186" s="290"/>
      <c r="AG186" s="290"/>
      <c r="AH186" s="291"/>
      <c r="AI186" s="292"/>
      <c r="AJ186" s="19"/>
      <c r="AK186" s="16"/>
    </row>
    <row r="187" spans="1:42" ht="18" customHeight="1" x14ac:dyDescent="0.25">
      <c r="A187" s="16"/>
      <c r="B187" s="19"/>
      <c r="C187" s="61" t="s">
        <v>360</v>
      </c>
      <c r="D187" s="289"/>
      <c r="E187" s="290"/>
      <c r="F187" s="290"/>
      <c r="G187" s="290"/>
      <c r="H187" s="290"/>
      <c r="I187" s="290"/>
      <c r="J187" s="290"/>
      <c r="K187" s="290"/>
      <c r="L187" s="290"/>
      <c r="M187" s="290"/>
      <c r="N187" s="290"/>
      <c r="O187" s="290"/>
      <c r="P187" s="290"/>
      <c r="Q187" s="291"/>
      <c r="R187" s="292"/>
      <c r="S187" s="41"/>
      <c r="T187" s="61" t="s">
        <v>360</v>
      </c>
      <c r="U187" s="289"/>
      <c r="V187" s="290"/>
      <c r="W187" s="290"/>
      <c r="X187" s="290"/>
      <c r="Y187" s="290"/>
      <c r="Z187" s="290"/>
      <c r="AA187" s="290"/>
      <c r="AB187" s="290"/>
      <c r="AC187" s="290"/>
      <c r="AD187" s="290"/>
      <c r="AE187" s="290"/>
      <c r="AF187" s="290"/>
      <c r="AG187" s="290"/>
      <c r="AH187" s="291"/>
      <c r="AI187" s="292"/>
      <c r="AJ187" s="19"/>
      <c r="AK187" s="16"/>
    </row>
    <row r="188" spans="1:42" ht="18" customHeight="1" x14ac:dyDescent="0.25">
      <c r="A188" s="16"/>
      <c r="B188" s="19"/>
      <c r="C188" s="61" t="s">
        <v>360</v>
      </c>
      <c r="D188" s="289"/>
      <c r="E188" s="290"/>
      <c r="F188" s="290"/>
      <c r="G188" s="290"/>
      <c r="H188" s="290"/>
      <c r="I188" s="290"/>
      <c r="J188" s="290"/>
      <c r="K188" s="290"/>
      <c r="L188" s="290"/>
      <c r="M188" s="290"/>
      <c r="N188" s="290"/>
      <c r="O188" s="290"/>
      <c r="P188" s="290"/>
      <c r="Q188" s="291"/>
      <c r="R188" s="292"/>
      <c r="S188" s="41"/>
      <c r="T188" s="61" t="s">
        <v>360</v>
      </c>
      <c r="U188" s="289"/>
      <c r="V188" s="290"/>
      <c r="W188" s="290"/>
      <c r="X188" s="290"/>
      <c r="Y188" s="290"/>
      <c r="Z188" s="290"/>
      <c r="AA188" s="290"/>
      <c r="AB188" s="290"/>
      <c r="AC188" s="290"/>
      <c r="AD188" s="290"/>
      <c r="AE188" s="290"/>
      <c r="AF188" s="290"/>
      <c r="AG188" s="290"/>
      <c r="AH188" s="291"/>
      <c r="AI188" s="292"/>
      <c r="AJ188" s="19"/>
      <c r="AK188" s="16"/>
    </row>
    <row r="189" spans="1:42" ht="18" customHeight="1" x14ac:dyDescent="0.25">
      <c r="A189" s="16"/>
      <c r="B189" s="19"/>
      <c r="C189" s="62" t="s">
        <v>360</v>
      </c>
      <c r="D189" s="310"/>
      <c r="E189" s="311"/>
      <c r="F189" s="311"/>
      <c r="G189" s="311"/>
      <c r="H189" s="311"/>
      <c r="I189" s="311"/>
      <c r="J189" s="311"/>
      <c r="K189" s="311"/>
      <c r="L189" s="311"/>
      <c r="M189" s="311"/>
      <c r="N189" s="311"/>
      <c r="O189" s="311"/>
      <c r="P189" s="311"/>
      <c r="Q189" s="312"/>
      <c r="R189" s="313"/>
      <c r="S189" s="43"/>
      <c r="T189" s="62" t="s">
        <v>360</v>
      </c>
      <c r="U189" s="439"/>
      <c r="V189" s="440"/>
      <c r="W189" s="440"/>
      <c r="X189" s="440"/>
      <c r="Y189" s="440"/>
      <c r="Z189" s="440"/>
      <c r="AA189" s="440"/>
      <c r="AB189" s="440"/>
      <c r="AC189" s="440"/>
      <c r="AD189" s="440"/>
      <c r="AE189" s="440"/>
      <c r="AF189" s="440"/>
      <c r="AG189" s="441"/>
      <c r="AH189" s="312"/>
      <c r="AI189" s="313"/>
      <c r="AJ189" s="19"/>
      <c r="AK189" s="16"/>
    </row>
    <row r="190" spans="1:42" ht="17.25" customHeight="1" x14ac:dyDescent="0.25">
      <c r="A190" s="16"/>
      <c r="B190" s="19"/>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19"/>
      <c r="AK190" s="16"/>
    </row>
    <row r="191" spans="1:42" ht="17.25" customHeight="1" x14ac:dyDescent="0.2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row>
    <row r="192" spans="1:42" ht="17.25" customHeight="1" x14ac:dyDescent="0.25"/>
    <row r="193" ht="17.25" customHeight="1" x14ac:dyDescent="0.25"/>
    <row r="194" ht="17.25" customHeight="1" x14ac:dyDescent="0.25"/>
    <row r="195" ht="17.25" customHeight="1" x14ac:dyDescent="0.25"/>
    <row r="196" ht="17.25" customHeight="1" x14ac:dyDescent="0.25"/>
    <row r="197" ht="17.25" customHeight="1" x14ac:dyDescent="0.25"/>
    <row r="198" ht="17.25" customHeight="1" x14ac:dyDescent="0.25"/>
    <row r="199" ht="17.25" customHeight="1" x14ac:dyDescent="0.25"/>
    <row r="200" ht="17.25" customHeight="1" x14ac:dyDescent="0.25"/>
    <row r="201" ht="17.25" customHeight="1" x14ac:dyDescent="0.25"/>
    <row r="202" ht="17.25" customHeight="1" x14ac:dyDescent="0.25"/>
    <row r="203" ht="17.25" customHeight="1" x14ac:dyDescent="0.25"/>
    <row r="204" ht="17.25" customHeight="1" x14ac:dyDescent="0.25"/>
    <row r="205" ht="17.25" customHeight="1" x14ac:dyDescent="0.25"/>
    <row r="206" ht="17.25" customHeight="1" x14ac:dyDescent="0.25"/>
    <row r="207" ht="17.25" customHeight="1" x14ac:dyDescent="0.25"/>
    <row r="208" ht="17.25" customHeight="1" x14ac:dyDescent="0.25"/>
    <row r="210" spans="41:42" ht="21" x14ac:dyDescent="0.25">
      <c r="AO210" s="11"/>
    </row>
    <row r="212" spans="41:42" ht="16.5" customHeight="1" x14ac:dyDescent="0.25"/>
    <row r="213" spans="41:42" ht="16.5" customHeight="1" x14ac:dyDescent="0.25"/>
    <row r="214" spans="41:42" ht="16.5" customHeight="1" x14ac:dyDescent="0.25"/>
    <row r="215" spans="41:42" ht="16.5" customHeight="1" x14ac:dyDescent="0.25"/>
    <row r="217" spans="41:42" ht="21" x14ac:dyDescent="0.25">
      <c r="AP217" s="11"/>
    </row>
    <row r="220" spans="41:42" ht="15.75" customHeight="1" x14ac:dyDescent="0.25"/>
    <row r="223" spans="41:42" ht="15.75" customHeight="1" x14ac:dyDescent="0.25"/>
    <row r="224" spans="41:42" ht="15.75" customHeight="1" x14ac:dyDescent="0.25"/>
    <row r="225" ht="15.75" customHeight="1" x14ac:dyDescent="0.25"/>
    <row r="226" ht="15.75" customHeight="1" x14ac:dyDescent="0.25"/>
    <row r="229" ht="15.75" customHeight="1" x14ac:dyDescent="0.25"/>
    <row r="230" ht="15.75" customHeight="1" x14ac:dyDescent="0.25"/>
    <row r="231" ht="15.75" customHeight="1" x14ac:dyDescent="0.25"/>
    <row r="234" ht="15.75" customHeight="1" x14ac:dyDescent="0.25"/>
    <row r="235" ht="15.75" customHeight="1" x14ac:dyDescent="0.25"/>
  </sheetData>
  <sheetProtection sheet="1" objects="1" scenarios="1" selectLockedCells="1"/>
  <mergeCells count="549">
    <mergeCell ref="D189:P189"/>
    <mergeCell ref="Q189:R189"/>
    <mergeCell ref="U189:AG189"/>
    <mergeCell ref="AH189:AI189"/>
    <mergeCell ref="AO35:AQ35"/>
    <mergeCell ref="D187:P187"/>
    <mergeCell ref="Q187:R187"/>
    <mergeCell ref="U187:AG187"/>
    <mergeCell ref="AH187:AI187"/>
    <mergeCell ref="D188:P188"/>
    <mergeCell ref="Q188:R188"/>
    <mergeCell ref="U188:AG188"/>
    <mergeCell ref="AH188:AI188"/>
    <mergeCell ref="C185:R185"/>
    <mergeCell ref="U185:AG185"/>
    <mergeCell ref="AH185:AI185"/>
    <mergeCell ref="D186:P186"/>
    <mergeCell ref="Q186:R186"/>
    <mergeCell ref="U186:AG186"/>
    <mergeCell ref="AH186:AI186"/>
    <mergeCell ref="D183:P183"/>
    <mergeCell ref="Q183:R183"/>
    <mergeCell ref="U183:AG183"/>
    <mergeCell ref="AH183:AI183"/>
    <mergeCell ref="D184:P184"/>
    <mergeCell ref="Q184:R184"/>
    <mergeCell ref="T184:AI184"/>
    <mergeCell ref="D181:P181"/>
    <mergeCell ref="Q181:R181"/>
    <mergeCell ref="U181:AG181"/>
    <mergeCell ref="AH181:AI181"/>
    <mergeCell ref="D182:P182"/>
    <mergeCell ref="Q182:R182"/>
    <mergeCell ref="U182:AG182"/>
    <mergeCell ref="AH182:AI182"/>
    <mergeCell ref="C179:R179"/>
    <mergeCell ref="U179:AG179"/>
    <mergeCell ref="AH179:AI179"/>
    <mergeCell ref="D180:P180"/>
    <mergeCell ref="Q180:R180"/>
    <mergeCell ref="U180:AG180"/>
    <mergeCell ref="AH180:AI180"/>
    <mergeCell ref="D177:P177"/>
    <mergeCell ref="Q177:R177"/>
    <mergeCell ref="U177:AG177"/>
    <mergeCell ref="AH177:AI177"/>
    <mergeCell ref="D178:P178"/>
    <mergeCell ref="Q178:R178"/>
    <mergeCell ref="T178:AI178"/>
    <mergeCell ref="D175:P175"/>
    <mergeCell ref="Q175:R175"/>
    <mergeCell ref="U175:AG175"/>
    <mergeCell ref="AH175:AI175"/>
    <mergeCell ref="D176:P176"/>
    <mergeCell ref="Q176:R176"/>
    <mergeCell ref="U176:AG176"/>
    <mergeCell ref="AH176:AI176"/>
    <mergeCell ref="D173:P173"/>
    <mergeCell ref="Q173:R173"/>
    <mergeCell ref="U173:AG173"/>
    <mergeCell ref="AH173:AI173"/>
    <mergeCell ref="D174:P174"/>
    <mergeCell ref="Q174:R174"/>
    <mergeCell ref="U174:AG174"/>
    <mergeCell ref="AH174:AI174"/>
    <mergeCell ref="D171:P171"/>
    <mergeCell ref="Q171:R171"/>
    <mergeCell ref="U171:AG171"/>
    <mergeCell ref="AH171:AI171"/>
    <mergeCell ref="D172:P172"/>
    <mergeCell ref="Q172:R172"/>
    <mergeCell ref="T172:AI172"/>
    <mergeCell ref="D169:P169"/>
    <mergeCell ref="Q169:R169"/>
    <mergeCell ref="U169:AG169"/>
    <mergeCell ref="AH169:AI169"/>
    <mergeCell ref="D170:P170"/>
    <mergeCell ref="Q170:R170"/>
    <mergeCell ref="U170:AG170"/>
    <mergeCell ref="AH170:AI170"/>
    <mergeCell ref="D167:P167"/>
    <mergeCell ref="Q167:R167"/>
    <mergeCell ref="U167:AG167"/>
    <mergeCell ref="AH167:AI167"/>
    <mergeCell ref="C168:R168"/>
    <mergeCell ref="U168:AG168"/>
    <mergeCell ref="AH168:AI168"/>
    <mergeCell ref="D165:P165"/>
    <mergeCell ref="Q165:R165"/>
    <mergeCell ref="U165:AG165"/>
    <mergeCell ref="AH165:AI165"/>
    <mergeCell ref="D166:P166"/>
    <mergeCell ref="Q166:R166"/>
    <mergeCell ref="T166:AI166"/>
    <mergeCell ref="D163:P163"/>
    <mergeCell ref="Q163:R163"/>
    <mergeCell ref="U163:AG163"/>
    <mergeCell ref="AH163:AI163"/>
    <mergeCell ref="D164:P164"/>
    <mergeCell ref="Q164:R164"/>
    <mergeCell ref="U164:AG164"/>
    <mergeCell ref="AH164:AI164"/>
    <mergeCell ref="D161:P161"/>
    <mergeCell ref="Q161:R161"/>
    <mergeCell ref="U161:AG161"/>
    <mergeCell ref="AH161:AI161"/>
    <mergeCell ref="D162:P162"/>
    <mergeCell ref="Q162:R162"/>
    <mergeCell ref="U162:AG162"/>
    <mergeCell ref="AH162:AI162"/>
    <mergeCell ref="D159:P159"/>
    <mergeCell ref="Q159:R159"/>
    <mergeCell ref="U159:AG159"/>
    <mergeCell ref="AH159:AI159"/>
    <mergeCell ref="D160:P160"/>
    <mergeCell ref="Q160:R160"/>
    <mergeCell ref="T160:AI160"/>
    <mergeCell ref="D157:P157"/>
    <mergeCell ref="Q157:R157"/>
    <mergeCell ref="U157:AG157"/>
    <mergeCell ref="AH157:AI157"/>
    <mergeCell ref="D158:P158"/>
    <mergeCell ref="Q158:R158"/>
    <mergeCell ref="U158:AG158"/>
    <mergeCell ref="AH158:AI158"/>
    <mergeCell ref="D155:P155"/>
    <mergeCell ref="Q155:R155"/>
    <mergeCell ref="U155:AG155"/>
    <mergeCell ref="AH155:AI155"/>
    <mergeCell ref="D156:P156"/>
    <mergeCell ref="Q156:R156"/>
    <mergeCell ref="U156:AG156"/>
    <mergeCell ref="AH156:AI156"/>
    <mergeCell ref="D153:P153"/>
    <mergeCell ref="Q153:R153"/>
    <mergeCell ref="U153:AG153"/>
    <mergeCell ref="AH153:AI153"/>
    <mergeCell ref="D154:P154"/>
    <mergeCell ref="Q154:R154"/>
    <mergeCell ref="T154:AI154"/>
    <mergeCell ref="D151:P151"/>
    <mergeCell ref="Q151:R151"/>
    <mergeCell ref="U151:AG151"/>
    <mergeCell ref="AH151:AI151"/>
    <mergeCell ref="D152:P152"/>
    <mergeCell ref="Q152:R152"/>
    <mergeCell ref="U152:AG152"/>
    <mergeCell ref="AH152:AI152"/>
    <mergeCell ref="D149:P149"/>
    <mergeCell ref="Q149:R149"/>
    <mergeCell ref="U149:AG149"/>
    <mergeCell ref="AH149:AI149"/>
    <mergeCell ref="D150:P150"/>
    <mergeCell ref="Q150:R150"/>
    <mergeCell ref="U150:AG150"/>
    <mergeCell ref="AH150:AI150"/>
    <mergeCell ref="C145:AA145"/>
    <mergeCell ref="AB145:AC145"/>
    <mergeCell ref="C147:R147"/>
    <mergeCell ref="T147:AA147"/>
    <mergeCell ref="D148:P148"/>
    <mergeCell ref="Q148:R148"/>
    <mergeCell ref="T148:AI148"/>
    <mergeCell ref="AE135:AH135"/>
    <mergeCell ref="C136:F136"/>
    <mergeCell ref="G136:O136"/>
    <mergeCell ref="U136:AA136"/>
    <mergeCell ref="AL142:AL144"/>
    <mergeCell ref="C144:AF144"/>
    <mergeCell ref="C133:G133"/>
    <mergeCell ref="H133:K133"/>
    <mergeCell ref="L133:R133"/>
    <mergeCell ref="S133:V133"/>
    <mergeCell ref="W133:AI133"/>
    <mergeCell ref="C135:F135"/>
    <mergeCell ref="G135:O135"/>
    <mergeCell ref="P135:S136"/>
    <mergeCell ref="U135:AA135"/>
    <mergeCell ref="AC135:AD136"/>
    <mergeCell ref="P129:T129"/>
    <mergeCell ref="U129:AC129"/>
    <mergeCell ref="P130:T130"/>
    <mergeCell ref="U130:AC130"/>
    <mergeCell ref="P131:T131"/>
    <mergeCell ref="U131:AC131"/>
    <mergeCell ref="C124:X124"/>
    <mergeCell ref="Y124:AF124"/>
    <mergeCell ref="AG124:AI124"/>
    <mergeCell ref="G128:O128"/>
    <mergeCell ref="P128:T128"/>
    <mergeCell ref="U128:AC128"/>
    <mergeCell ref="C123:E123"/>
    <mergeCell ref="F123:X123"/>
    <mergeCell ref="Y123:Z123"/>
    <mergeCell ref="AA123:AC123"/>
    <mergeCell ref="AD123:AF123"/>
    <mergeCell ref="AG123:AI123"/>
    <mergeCell ref="C122:E122"/>
    <mergeCell ref="F122:X122"/>
    <mergeCell ref="Y122:Z122"/>
    <mergeCell ref="AA122:AC122"/>
    <mergeCell ref="AD122:AF122"/>
    <mergeCell ref="AG122:AI122"/>
    <mergeCell ref="C119:AI121"/>
    <mergeCell ref="C118:E118"/>
    <mergeCell ref="F118:X118"/>
    <mergeCell ref="Y118:Z118"/>
    <mergeCell ref="AA118:AC118"/>
    <mergeCell ref="AD118:AF118"/>
    <mergeCell ref="AG118:AI118"/>
    <mergeCell ref="C117:E117"/>
    <mergeCell ref="F117:X117"/>
    <mergeCell ref="Y117:Z117"/>
    <mergeCell ref="AA117:AC117"/>
    <mergeCell ref="AD117:AF117"/>
    <mergeCell ref="AG117:AI117"/>
    <mergeCell ref="AG113:AI113"/>
    <mergeCell ref="C114:AI116"/>
    <mergeCell ref="C113:E113"/>
    <mergeCell ref="F113:U113"/>
    <mergeCell ref="V113:X113"/>
    <mergeCell ref="Y113:Z113"/>
    <mergeCell ref="AA113:AC113"/>
    <mergeCell ref="AD113:AF113"/>
    <mergeCell ref="C112:E112"/>
    <mergeCell ref="F112:X112"/>
    <mergeCell ref="Y112:Z112"/>
    <mergeCell ref="AA112:AC112"/>
    <mergeCell ref="AD112:AF112"/>
    <mergeCell ref="AG112:AI112"/>
    <mergeCell ref="C108:AI110"/>
    <mergeCell ref="C111:E111"/>
    <mergeCell ref="F111:X111"/>
    <mergeCell ref="Y111:Z111"/>
    <mergeCell ref="AA111:AC111"/>
    <mergeCell ref="AD111:AF111"/>
    <mergeCell ref="AG111:AI111"/>
    <mergeCell ref="G106:T106"/>
    <mergeCell ref="U106:AA106"/>
    <mergeCell ref="AC106:AE106"/>
    <mergeCell ref="C104:AI104"/>
    <mergeCell ref="C105:E105"/>
    <mergeCell ref="F105:H105"/>
    <mergeCell ref="I105:M105"/>
    <mergeCell ref="N105:Y105"/>
    <mergeCell ref="Z105:AF105"/>
    <mergeCell ref="AG105:AI105"/>
    <mergeCell ref="AL95:AL96"/>
    <mergeCell ref="C97:AE97"/>
    <mergeCell ref="C98:AE98"/>
    <mergeCell ref="F100:Z100"/>
    <mergeCell ref="F101:Z101"/>
    <mergeCell ref="F102:Z102"/>
    <mergeCell ref="D93:P93"/>
    <mergeCell ref="Q93:R93"/>
    <mergeCell ref="U93:AG93"/>
    <mergeCell ref="AH93:AI93"/>
    <mergeCell ref="D94:P94"/>
    <mergeCell ref="Q94:R94"/>
    <mergeCell ref="U94:AG94"/>
    <mergeCell ref="AH94:AI94"/>
    <mergeCell ref="D91:P91"/>
    <mergeCell ref="Q91:R91"/>
    <mergeCell ref="U91:AG91"/>
    <mergeCell ref="AH91:AI91"/>
    <mergeCell ref="D92:P92"/>
    <mergeCell ref="Q92:R92"/>
    <mergeCell ref="U92:AG92"/>
    <mergeCell ref="AH92:AI92"/>
    <mergeCell ref="D89:P89"/>
    <mergeCell ref="Q89:R89"/>
    <mergeCell ref="T89:AI89"/>
    <mergeCell ref="C90:R90"/>
    <mergeCell ref="U90:AG90"/>
    <mergeCell ref="AH90:AI90"/>
    <mergeCell ref="D87:P87"/>
    <mergeCell ref="Q87:R87"/>
    <mergeCell ref="U87:AG87"/>
    <mergeCell ref="AH87:AI87"/>
    <mergeCell ref="D88:P88"/>
    <mergeCell ref="Q88:R88"/>
    <mergeCell ref="U88:AG88"/>
    <mergeCell ref="AH88:AI88"/>
    <mergeCell ref="D85:P85"/>
    <mergeCell ref="Q85:R85"/>
    <mergeCell ref="U85:AG85"/>
    <mergeCell ref="AH85:AI85"/>
    <mergeCell ref="D86:P86"/>
    <mergeCell ref="Q86:R86"/>
    <mergeCell ref="U86:AG86"/>
    <mergeCell ref="AH86:AI86"/>
    <mergeCell ref="D83:P83"/>
    <mergeCell ref="Q83:R83"/>
    <mergeCell ref="T83:AI83"/>
    <mergeCell ref="C84:R84"/>
    <mergeCell ref="U84:AG84"/>
    <mergeCell ref="AH84:AI84"/>
    <mergeCell ref="D81:P81"/>
    <mergeCell ref="Q81:R81"/>
    <mergeCell ref="U81:AG81"/>
    <mergeCell ref="AH81:AI81"/>
    <mergeCell ref="D82:P82"/>
    <mergeCell ref="Q82:R82"/>
    <mergeCell ref="U82:AG82"/>
    <mergeCell ref="AH82:AI82"/>
    <mergeCell ref="D79:P79"/>
    <mergeCell ref="Q79:R79"/>
    <mergeCell ref="U79:AG79"/>
    <mergeCell ref="AH79:AI79"/>
    <mergeCell ref="D80:P80"/>
    <mergeCell ref="Q80:R80"/>
    <mergeCell ref="U80:AG80"/>
    <mergeCell ref="AH80:AI80"/>
    <mergeCell ref="D77:P77"/>
    <mergeCell ref="Q77:R77"/>
    <mergeCell ref="T77:AI77"/>
    <mergeCell ref="D78:P78"/>
    <mergeCell ref="Q78:R78"/>
    <mergeCell ref="U78:AG78"/>
    <mergeCell ref="AH78:AI78"/>
    <mergeCell ref="D75:P75"/>
    <mergeCell ref="Q75:R75"/>
    <mergeCell ref="U75:AG75"/>
    <mergeCell ref="AH75:AI75"/>
    <mergeCell ref="D76:P76"/>
    <mergeCell ref="Q76:R76"/>
    <mergeCell ref="U76:AG76"/>
    <mergeCell ref="AH76:AI76"/>
    <mergeCell ref="C73:R73"/>
    <mergeCell ref="U73:AG73"/>
    <mergeCell ref="AH73:AI73"/>
    <mergeCell ref="D74:P74"/>
    <mergeCell ref="Q74:R74"/>
    <mergeCell ref="U74:AG74"/>
    <mergeCell ref="AH74:AI74"/>
    <mergeCell ref="D71:P71"/>
    <mergeCell ref="Q71:R71"/>
    <mergeCell ref="T71:AI71"/>
    <mergeCell ref="D72:P72"/>
    <mergeCell ref="Q72:R72"/>
    <mergeCell ref="U72:AG72"/>
    <mergeCell ref="AH72:AI72"/>
    <mergeCell ref="D69:P69"/>
    <mergeCell ref="Q69:R69"/>
    <mergeCell ref="U69:AG69"/>
    <mergeCell ref="AH69:AI69"/>
    <mergeCell ref="D70:P70"/>
    <mergeCell ref="Q70:R70"/>
    <mergeCell ref="U70:AG70"/>
    <mergeCell ref="AH70:AI70"/>
    <mergeCell ref="D67:P67"/>
    <mergeCell ref="Q67:R67"/>
    <mergeCell ref="U67:AG67"/>
    <mergeCell ref="AH67:AI67"/>
    <mergeCell ref="D68:P68"/>
    <mergeCell ref="Q68:R68"/>
    <mergeCell ref="U68:AG68"/>
    <mergeCell ref="AH68:AI68"/>
    <mergeCell ref="D65:P65"/>
    <mergeCell ref="Q65:R65"/>
    <mergeCell ref="T65:AI65"/>
    <mergeCell ref="D66:P66"/>
    <mergeCell ref="Q66:R66"/>
    <mergeCell ref="U66:AG66"/>
    <mergeCell ref="AH66:AI66"/>
    <mergeCell ref="D63:P63"/>
    <mergeCell ref="Q63:R63"/>
    <mergeCell ref="U63:AG63"/>
    <mergeCell ref="AH63:AI63"/>
    <mergeCell ref="D64:P64"/>
    <mergeCell ref="Q64:R64"/>
    <mergeCell ref="U64:AG64"/>
    <mergeCell ref="AH64:AI64"/>
    <mergeCell ref="D61:P61"/>
    <mergeCell ref="Q61:R61"/>
    <mergeCell ref="U61:AG61"/>
    <mergeCell ref="AH61:AI61"/>
    <mergeCell ref="D62:P62"/>
    <mergeCell ref="Q62:R62"/>
    <mergeCell ref="U62:AG62"/>
    <mergeCell ref="AH62:AI62"/>
    <mergeCell ref="D59:P59"/>
    <mergeCell ref="Q59:R59"/>
    <mergeCell ref="T59:AI59"/>
    <mergeCell ref="D60:P60"/>
    <mergeCell ref="Q60:R60"/>
    <mergeCell ref="U60:AG60"/>
    <mergeCell ref="AH60:AI60"/>
    <mergeCell ref="D57:P57"/>
    <mergeCell ref="Q57:R57"/>
    <mergeCell ref="U57:AG57"/>
    <mergeCell ref="AH57:AI57"/>
    <mergeCell ref="D58:P58"/>
    <mergeCell ref="Q58:R58"/>
    <mergeCell ref="U58:AG58"/>
    <mergeCell ref="AH58:AI58"/>
    <mergeCell ref="D55:P55"/>
    <mergeCell ref="Q55:R55"/>
    <mergeCell ref="U55:AG55"/>
    <mergeCell ref="AH55:AI55"/>
    <mergeCell ref="D56:P56"/>
    <mergeCell ref="Q56:R56"/>
    <mergeCell ref="U56:AG56"/>
    <mergeCell ref="AH56:AI56"/>
    <mergeCell ref="C52:R52"/>
    <mergeCell ref="T52:AA52"/>
    <mergeCell ref="D53:P53"/>
    <mergeCell ref="Q53:R53"/>
    <mergeCell ref="T53:AI53"/>
    <mergeCell ref="D54:P54"/>
    <mergeCell ref="Q54:R54"/>
    <mergeCell ref="U54:AG54"/>
    <mergeCell ref="AH54:AI54"/>
    <mergeCell ref="F44:U45"/>
    <mergeCell ref="F46:AE46"/>
    <mergeCell ref="F47:AE47"/>
    <mergeCell ref="AL47:AL49"/>
    <mergeCell ref="C49:AF49"/>
    <mergeCell ref="C50:AA50"/>
    <mergeCell ref="AB50:AC50"/>
    <mergeCell ref="AE38:AH38"/>
    <mergeCell ref="C39:F39"/>
    <mergeCell ref="G39:O39"/>
    <mergeCell ref="U39:AA39"/>
    <mergeCell ref="F41:AE41"/>
    <mergeCell ref="F42:U43"/>
    <mergeCell ref="C36:G36"/>
    <mergeCell ref="H36:K36"/>
    <mergeCell ref="L36:R36"/>
    <mergeCell ref="S36:V36"/>
    <mergeCell ref="W36:AI36"/>
    <mergeCell ref="C38:F38"/>
    <mergeCell ref="G38:O38"/>
    <mergeCell ref="P38:S39"/>
    <mergeCell ref="U38:AA38"/>
    <mergeCell ref="AC38:AD39"/>
    <mergeCell ref="G32:N32"/>
    <mergeCell ref="P32:T32"/>
    <mergeCell ref="U32:AD32"/>
    <mergeCell ref="P33:T33"/>
    <mergeCell ref="U33:AD33"/>
    <mergeCell ref="G34:H34"/>
    <mergeCell ref="J34:M34"/>
    <mergeCell ref="P34:T34"/>
    <mergeCell ref="U34:AD34"/>
    <mergeCell ref="C29:X29"/>
    <mergeCell ref="Y29:AF29"/>
    <mergeCell ref="AG29:AI29"/>
    <mergeCell ref="G31:O31"/>
    <mergeCell ref="P31:T31"/>
    <mergeCell ref="U31:AD31"/>
    <mergeCell ref="AG27:AI27"/>
    <mergeCell ref="C28:E28"/>
    <mergeCell ref="F28:X28"/>
    <mergeCell ref="Y28:Z28"/>
    <mergeCell ref="AA28:AC28"/>
    <mergeCell ref="AD28:AF28"/>
    <mergeCell ref="AG28:AI28"/>
    <mergeCell ref="C27:E27"/>
    <mergeCell ref="F27:U27"/>
    <mergeCell ref="V27:X27"/>
    <mergeCell ref="Y27:Z27"/>
    <mergeCell ref="AA27:AC27"/>
    <mergeCell ref="AD27:AF27"/>
    <mergeCell ref="C26:E26"/>
    <mergeCell ref="F26:X26"/>
    <mergeCell ref="Y26:Z26"/>
    <mergeCell ref="AA26:AC26"/>
    <mergeCell ref="AD26:AF26"/>
    <mergeCell ref="AG26:AI26"/>
    <mergeCell ref="C24:AI24"/>
    <mergeCell ref="C25:E25"/>
    <mergeCell ref="F25:X25"/>
    <mergeCell ref="Y25:Z25"/>
    <mergeCell ref="AA25:AC25"/>
    <mergeCell ref="AD25:AF25"/>
    <mergeCell ref="AG25:AI25"/>
    <mergeCell ref="AG22:AI22"/>
    <mergeCell ref="C23:E23"/>
    <mergeCell ref="F23:X23"/>
    <mergeCell ref="Y23:Z23"/>
    <mergeCell ref="AA23:AC23"/>
    <mergeCell ref="AD23:AF23"/>
    <mergeCell ref="AG23:AI23"/>
    <mergeCell ref="C22:E22"/>
    <mergeCell ref="F22:U22"/>
    <mergeCell ref="V22:X22"/>
    <mergeCell ref="Y22:Z22"/>
    <mergeCell ref="AA22:AC22"/>
    <mergeCell ref="AD22:AF22"/>
    <mergeCell ref="C21:E21"/>
    <mergeCell ref="F21:X21"/>
    <mergeCell ref="Y21:Z21"/>
    <mergeCell ref="AA21:AC21"/>
    <mergeCell ref="AD21:AF21"/>
    <mergeCell ref="AG21:AI21"/>
    <mergeCell ref="C19:AI19"/>
    <mergeCell ref="C20:E20"/>
    <mergeCell ref="F20:X20"/>
    <mergeCell ref="Y20:Z20"/>
    <mergeCell ref="AA20:AC20"/>
    <mergeCell ref="AD20:AF20"/>
    <mergeCell ref="AG20:AI20"/>
    <mergeCell ref="C18:E18"/>
    <mergeCell ref="F18:X18"/>
    <mergeCell ref="Y18:Z18"/>
    <mergeCell ref="AA18:AC18"/>
    <mergeCell ref="AD18:AF18"/>
    <mergeCell ref="AG18:AI18"/>
    <mergeCell ref="AG16:AI16"/>
    <mergeCell ref="C17:E17"/>
    <mergeCell ref="F17:U17"/>
    <mergeCell ref="V17:X17"/>
    <mergeCell ref="Y17:Z17"/>
    <mergeCell ref="AA17:AC17"/>
    <mergeCell ref="AD17:AF17"/>
    <mergeCell ref="AG17:AI17"/>
    <mergeCell ref="C16:E16"/>
    <mergeCell ref="F16:U16"/>
    <mergeCell ref="V16:X16"/>
    <mergeCell ref="Y16:Z16"/>
    <mergeCell ref="AA16:AC16"/>
    <mergeCell ref="AD16:AF16"/>
    <mergeCell ref="C15:E15"/>
    <mergeCell ref="F15:X15"/>
    <mergeCell ref="Y15:Z15"/>
    <mergeCell ref="AA15:AC15"/>
    <mergeCell ref="AD15:AF15"/>
    <mergeCell ref="AG15:AI15"/>
    <mergeCell ref="G12:T12"/>
    <mergeCell ref="U12:AA12"/>
    <mergeCell ref="AC12:AE12"/>
    <mergeCell ref="C13:AI13"/>
    <mergeCell ref="C14:E14"/>
    <mergeCell ref="F14:X14"/>
    <mergeCell ref="Y14:Z14"/>
    <mergeCell ref="AA14:AC14"/>
    <mergeCell ref="AD14:AF14"/>
    <mergeCell ref="AG14:AI14"/>
    <mergeCell ref="C4:AE4"/>
    <mergeCell ref="C5:AE5"/>
    <mergeCell ref="AG9:AI9"/>
    <mergeCell ref="C10:AI10"/>
    <mergeCell ref="C11:E11"/>
    <mergeCell ref="F11:H11"/>
    <mergeCell ref="I11:M11"/>
    <mergeCell ref="N11:Y11"/>
    <mergeCell ref="Z11:AF11"/>
    <mergeCell ref="AG11:AI11"/>
  </mergeCells>
  <hyperlinks>
    <hyperlink ref="Q9" r:id="rId1" display="mailto:Nationalmembershipregistrar@navalassoc.org.au" xr:uid="{7C2831FB-0AE9-40DB-8EB2-A0B66C23458F}"/>
  </hyperlinks>
  <printOptions horizontalCentered="1" verticalCentered="1"/>
  <pageMargins left="0.31496062992125984" right="0.31496062992125984" top="0.19685039370078741" bottom="0.19685039370078741" header="0.31496062992125984" footer="0.19685039370078741"/>
  <pageSetup paperSize="9" scale="95" fitToHeight="4" orientation="portrait" r:id="rId2"/>
  <headerFooter differentFirst="1">
    <oddFooter>&amp;L&amp;8                             &amp;F, &amp;D&amp;C&amp;8&amp;P of &amp;N</oddFooter>
  </headerFooter>
  <drawing r:id="rId3"/>
  <legacyDrawing r:id="rId4"/>
  <extLst>
    <ext xmlns:x14="http://schemas.microsoft.com/office/spreadsheetml/2009/9/main" uri="{CCE6A557-97BC-4b89-ADB6-D9C93CAAB3DF}">
      <x14:dataValidations xmlns:xm="http://schemas.microsoft.com/office/excel/2006/main" count="8">
        <x14:dataValidation type="list" allowBlank="1" showInputMessage="1" showErrorMessage="1" xr:uid="{1EF83706-82A3-4CE5-A821-A482143A0D23}">
          <x14:formula1>
            <xm:f>Data!$E$3:$E$80</xm:f>
          </x14:formula1>
          <xm:sqref>Q85:R89 AH78:AI82 AH173:AI177 Q180:R184</xm:sqref>
        </x14:dataValidation>
        <x14:dataValidation type="list" allowBlank="1" showInputMessage="1" showErrorMessage="1" xr:uid="{03093A31-3B56-459C-8B85-C3470239116F}">
          <x14:formula1>
            <xm:f>'Members Data Table'!$D$3:$D$100</xm:f>
          </x14:formula1>
          <xm:sqref>G38:O38</xm:sqref>
        </x14:dataValidation>
        <x14:dataValidation type="list" allowBlank="1" showInputMessage="1" showErrorMessage="1" xr:uid="{F020645D-FC46-40EB-BEBB-33C4D20EBC9A}">
          <x14:formula1>
            <xm:f>'Members Data Table'!$B$3:$B$101</xm:f>
          </x14:formula1>
          <xm:sqref>D53:P53 D148:P148 U90:AG90 U185:AG185</xm:sqref>
        </x14:dataValidation>
        <x14:dataValidation type="list" allowBlank="1" showInputMessage="1" showErrorMessage="1" xr:uid="{BACF7F3E-DC0E-4AC7-886A-BCFB65ECF338}">
          <x14:formula1>
            <xm:f>'Members Data Table'!$B$3:$B$100</xm:f>
          </x14:formula1>
          <xm:sqref>D91:P94 U72:AG76 U78:AG82 U54:AG58 U149:AG153 U91:AG94 U186:AG189 D54:P72 D186:P189 U167:AG171 U179:AG183 U173:AG177 D74:P83 D85:P89 D180:P184 D149:P167 U84:AG88 D169:P178</xm:sqref>
        </x14:dataValidation>
        <x14:dataValidation type="list" allowBlank="1" showInputMessage="1" showErrorMessage="1" xr:uid="{5F3B1F93-1EFE-4BB5-B524-935C595FAC81}">
          <x14:formula1>
            <xm:f>Data!$K$4:$K$9</xm:f>
          </x14:formula1>
          <xm:sqref>AC12:AE12</xm:sqref>
        </x14:dataValidation>
        <x14:dataValidation type="list" allowBlank="1" showInputMessage="1" showErrorMessage="1" xr:uid="{50BC2A78-BBCE-4986-B832-777EDD92CF06}">
          <x14:formula1>
            <xm:f>Data!$C$4:$C$16</xm:f>
          </x14:formula1>
          <xm:sqref>U12:AA12</xm:sqref>
        </x14:dataValidation>
        <x14:dataValidation type="list" allowBlank="1" showInputMessage="1" showErrorMessage="1" xr:uid="{55311767-BC9E-48EA-A758-A27213811F00}">
          <x14:formula1>
            <xm:f>Data!$I$4:$I$81</xm:f>
          </x14:formula1>
          <xm:sqref>N11:Y11</xm:sqref>
        </x14:dataValidation>
        <x14:dataValidation type="list" allowBlank="1" showInputMessage="1" showErrorMessage="1" xr:uid="{4E54B61B-A22A-4DCC-BE7E-A0193E5BCB18}">
          <x14:formula1>
            <xm:f>Data!$C$19:$C$24</xm:f>
          </x14:formula1>
          <xm:sqref>G39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C611E-FA3B-4830-8F61-13345A03D85A}">
  <sheetPr codeName="Data_Works"/>
  <dimension ref="A1:AQ199"/>
  <sheetViews>
    <sheetView topLeftCell="A11" workbookViewId="0">
      <selection activeCell="J53" sqref="J53"/>
    </sheetView>
  </sheetViews>
  <sheetFormatPr defaultRowHeight="15.75" x14ac:dyDescent="0.25"/>
  <cols>
    <col min="1" max="1" width="7.625" style="7" bestFit="1" customWidth="1"/>
    <col min="2" max="2" width="1.5" style="3" customWidth="1"/>
    <col min="3" max="3" width="18.875" style="3" bestFit="1" customWidth="1"/>
    <col min="4" max="4" width="1.5" style="3" customWidth="1"/>
    <col min="5" max="5" width="5.25" style="3" bestFit="1" customWidth="1"/>
    <col min="6" max="6" width="1.5" style="3" customWidth="1"/>
    <col min="7" max="7" width="5.25" style="3" bestFit="1" customWidth="1"/>
    <col min="8" max="8" width="3.875" style="3" bestFit="1" customWidth="1"/>
    <col min="9" max="9" width="19.75" style="3" bestFit="1" customWidth="1"/>
    <col min="10" max="10" width="1.625" style="3" customWidth="1"/>
    <col min="11" max="11" width="9.25" bestFit="1" customWidth="1"/>
    <col min="12" max="12" width="3.75" customWidth="1"/>
    <col min="13" max="13" width="2.375" customWidth="1"/>
    <col min="14" max="14" width="20.75" bestFit="1" customWidth="1"/>
    <col min="15" max="15" width="7.375" bestFit="1" customWidth="1"/>
    <col min="16" max="16" width="23" bestFit="1" customWidth="1"/>
    <col min="17" max="17" width="7.875" bestFit="1" customWidth="1"/>
    <col min="18" max="18" width="37.125" customWidth="1"/>
    <col min="19" max="19" width="7.875" bestFit="1" customWidth="1"/>
    <col min="20" max="20" width="34.5" customWidth="1"/>
    <col min="21" max="21" width="3.125" customWidth="1"/>
    <col min="22" max="22" width="2.875" style="66" customWidth="1"/>
    <col min="23" max="23" width="23.375" style="63" bestFit="1" customWidth="1"/>
    <col min="24" max="24" width="5.375" style="66" customWidth="1"/>
    <col min="25" max="25" width="5.375" style="63" customWidth="1"/>
    <col min="26" max="26" width="2.125" style="10" customWidth="1"/>
    <col min="27" max="27" width="9.875" style="9" bestFit="1" customWidth="1"/>
    <col min="28" max="28" width="3.125" style="9" customWidth="1"/>
    <col min="29" max="29" width="3.125" customWidth="1"/>
    <col min="30" max="30" width="3.5" style="66" customWidth="1"/>
    <col min="31" max="31" width="23.375" style="63" bestFit="1" customWidth="1"/>
    <col min="32" max="32" width="5.375" customWidth="1"/>
    <col min="33" max="33" width="3.625" style="63" customWidth="1"/>
    <col min="34" max="34" width="2.125" customWidth="1"/>
    <col min="35" max="35" width="9.875" bestFit="1" customWidth="1"/>
    <col min="36" max="36" width="10" style="10" bestFit="1" customWidth="1"/>
    <col min="38" max="39" width="9" style="10"/>
  </cols>
  <sheetData>
    <row r="1" spans="1:40" x14ac:dyDescent="0.25">
      <c r="A1" s="54" t="s">
        <v>45</v>
      </c>
    </row>
    <row r="2" spans="1:40" x14ac:dyDescent="0.25">
      <c r="A2" s="57" t="s">
        <v>46</v>
      </c>
      <c r="B2" s="53"/>
      <c r="C2" s="57" t="s">
        <v>65</v>
      </c>
      <c r="D2" s="53"/>
      <c r="E2" s="149" t="s">
        <v>216</v>
      </c>
      <c r="F2" s="53"/>
      <c r="G2" s="57" t="s">
        <v>26</v>
      </c>
      <c r="H2" s="57" t="s">
        <v>216</v>
      </c>
      <c r="I2" s="57" t="s">
        <v>27</v>
      </c>
      <c r="K2" s="57" t="s">
        <v>249</v>
      </c>
      <c r="P2" s="1"/>
      <c r="R2" s="6"/>
    </row>
    <row r="3" spans="1:40" x14ac:dyDescent="0.25">
      <c r="A3" s="59" t="s">
        <v>244</v>
      </c>
      <c r="C3" s="55" t="s">
        <v>248</v>
      </c>
      <c r="E3" s="59" t="s">
        <v>243</v>
      </c>
      <c r="G3" s="55" t="s">
        <v>243</v>
      </c>
      <c r="H3" s="55" t="s">
        <v>243</v>
      </c>
      <c r="I3" s="55" t="s">
        <v>247</v>
      </c>
      <c r="K3" s="58" t="s">
        <v>250</v>
      </c>
      <c r="L3" s="4"/>
      <c r="M3" s="222"/>
      <c r="X3" s="136"/>
    </row>
    <row r="4" spans="1:40" ht="16.5" thickBot="1" x14ac:dyDescent="0.3">
      <c r="A4" s="59" t="s">
        <v>47</v>
      </c>
      <c r="C4" s="55" t="s">
        <v>54</v>
      </c>
      <c r="E4" s="59" t="s">
        <v>66</v>
      </c>
      <c r="G4" s="56" t="s">
        <v>49</v>
      </c>
      <c r="H4" s="56" t="s">
        <v>66</v>
      </c>
      <c r="I4" s="56" t="s">
        <v>49</v>
      </c>
      <c r="K4" s="58">
        <v>2020</v>
      </c>
      <c r="M4" s="223"/>
      <c r="V4" s="10"/>
      <c r="W4"/>
      <c r="X4"/>
      <c r="Y4"/>
      <c r="AD4" s="10"/>
      <c r="AE4"/>
      <c r="AG4"/>
    </row>
    <row r="5" spans="1:40" ht="16.5" thickBot="1" x14ac:dyDescent="0.3">
      <c r="A5" s="59" t="s">
        <v>48</v>
      </c>
      <c r="C5" s="55" t="s">
        <v>55</v>
      </c>
      <c r="E5" s="59" t="s">
        <v>67</v>
      </c>
      <c r="G5" s="55" t="s">
        <v>52</v>
      </c>
      <c r="H5" s="55" t="s">
        <v>155</v>
      </c>
      <c r="I5" s="55" t="s">
        <v>156</v>
      </c>
      <c r="K5" s="58">
        <v>2021</v>
      </c>
      <c r="M5" s="223"/>
      <c r="N5" s="14" t="s">
        <v>236</v>
      </c>
      <c r="O5" s="15"/>
      <c r="P5" s="15"/>
      <c r="Q5" s="14" t="s">
        <v>233</v>
      </c>
      <c r="R5" s="106"/>
      <c r="S5" s="15" t="s">
        <v>234</v>
      </c>
      <c r="T5" s="106"/>
      <c r="V5" s="450" t="s">
        <v>262</v>
      </c>
      <c r="W5" s="451"/>
      <c r="X5" s="451"/>
      <c r="Y5" s="451"/>
      <c r="Z5" s="188"/>
      <c r="AA5" s="181"/>
      <c r="AB5" s="232"/>
      <c r="AD5" s="450" t="s">
        <v>263</v>
      </c>
      <c r="AE5" s="451"/>
      <c r="AF5" s="451"/>
      <c r="AG5" s="451">
        <f>COUNTBLANK(AG7:AG26)</f>
        <v>0</v>
      </c>
      <c r="AH5" s="188"/>
      <c r="AI5" s="181"/>
    </row>
    <row r="6" spans="1:40" ht="16.5" thickBot="1" x14ac:dyDescent="0.3">
      <c r="A6" s="59" t="s">
        <v>49</v>
      </c>
      <c r="C6" s="55" t="s">
        <v>56</v>
      </c>
      <c r="E6" s="59" t="s">
        <v>69</v>
      </c>
      <c r="G6" s="55" t="s">
        <v>53</v>
      </c>
      <c r="H6" s="55" t="s">
        <v>206</v>
      </c>
      <c r="I6" s="55" t="s">
        <v>207</v>
      </c>
      <c r="K6" s="58">
        <v>2022</v>
      </c>
      <c r="M6" s="223"/>
      <c r="N6" s="155" t="s">
        <v>316</v>
      </c>
      <c r="O6" s="179">
        <f>Q6+S6</f>
        <v>0</v>
      </c>
      <c r="P6" s="70" t="s">
        <v>226</v>
      </c>
      <c r="Q6" s="179">
        <f>Y27</f>
        <v>0</v>
      </c>
      <c r="R6" s="195" t="str">
        <f>'Auto Fill - F2A, F2B and F3'!C52</f>
        <v>Renewing Members</v>
      </c>
      <c r="S6" s="179">
        <f>AG27</f>
        <v>0</v>
      </c>
      <c r="T6" s="224" t="str">
        <f>'Auto Fill - F2A, F2B and F3'!C147</f>
        <v>Renewing Members</v>
      </c>
      <c r="V6" s="447" t="str">
        <f>IF(V31=0,"Renewing Members",IF(ISERROR(MAX(V7:V26)),"Please check your data","Renewing Full Members - "&amp;Y27&amp;" ("&amp;Y27+Y28&amp;")  Others ("&amp;V29&amp;")"))</f>
        <v>Renewing Members</v>
      </c>
      <c r="W6" s="448"/>
      <c r="X6" s="448"/>
      <c r="Y6" s="448"/>
      <c r="Z6" s="189"/>
      <c r="AA6" s="190"/>
      <c r="AB6" s="232"/>
      <c r="AD6" s="447" t="str">
        <f>IF(AD31=0,"Renewing Members",IF(ISERROR(MAX(AD7:AD26)),"Please check your data","Renewing Full Members - "&amp;AG27&amp;" ("&amp;AG27+AG28&amp;")  Others ("&amp;AD29&amp;")"))</f>
        <v>Renewing Members</v>
      </c>
      <c r="AE6" s="448"/>
      <c r="AF6" s="448"/>
      <c r="AG6" s="448"/>
      <c r="AH6" s="189"/>
      <c r="AI6" s="190"/>
    </row>
    <row r="7" spans="1:40" x14ac:dyDescent="0.25">
      <c r="A7" s="59" t="s">
        <v>50</v>
      </c>
      <c r="C7" s="55" t="s">
        <v>57</v>
      </c>
      <c r="E7" s="59" t="s">
        <v>71</v>
      </c>
      <c r="G7" s="55" t="s">
        <v>48</v>
      </c>
      <c r="H7" s="55" t="s">
        <v>69</v>
      </c>
      <c r="I7" s="55" t="s">
        <v>70</v>
      </c>
      <c r="K7" s="58">
        <v>2023</v>
      </c>
      <c r="M7" s="223"/>
      <c r="N7" s="128"/>
      <c r="O7" s="180">
        <f>Q7+S7</f>
        <v>0</v>
      </c>
      <c r="P7" s="128" t="s">
        <v>266</v>
      </c>
      <c r="Q7" s="180">
        <f>Y28</f>
        <v>0</v>
      </c>
      <c r="R7" s="135"/>
      <c r="S7" s="180">
        <f>AG28</f>
        <v>0</v>
      </c>
      <c r="T7" s="129"/>
      <c r="V7" s="218" t="str">
        <f>'Auto Fill - F2A, F2B and F3'!C53</f>
        <v/>
      </c>
      <c r="W7" s="65">
        <f>'Auto Fill - F2A, F2B and F3'!D53</f>
        <v>0</v>
      </c>
      <c r="X7" s="67">
        <f>'Auto Fill - F2A, F2B and F3'!Q53</f>
        <v>0</v>
      </c>
      <c r="Y7" s="185">
        <f>IF(ISERROR(FIND("Full",W7)),IF(W7=0,2,3),1)</f>
        <v>2</v>
      </c>
      <c r="Z7" s="187" t="str">
        <f t="shared" ref="Z7:Z26" si="0">IF(X7="P",X7,"")</f>
        <v/>
      </c>
      <c r="AA7" s="186" t="str">
        <f>_xlfn.CONCAT(IF(AND(RIGHT(W7,7)=" - Full",Z7="P"),"Paid Full",""),IF(AND(RIGHT(W7,7)=" - Full",Z7&lt;&gt;"P"),"UnPaid Full",""),IF(AND(RIGHT(W7,7)="Partner",Z7="P"),"Paid Partner",""),IF(AND(RIGHT(W7,7)="Partner",Z7&lt;&gt;"P"),"UnPaid Partner",""))</f>
        <v/>
      </c>
      <c r="AB7" s="233"/>
      <c r="AD7" s="218" t="str">
        <f>'Auto Fill - F2A, F2B and F3'!C148</f>
        <v/>
      </c>
      <c r="AE7" s="65">
        <f>'Auto Fill - F2A, F2B and F3'!D148</f>
        <v>0</v>
      </c>
      <c r="AF7" s="67">
        <f>'Auto Fill - F2A, F2B and F3'!Q148</f>
        <v>0</v>
      </c>
      <c r="AG7" s="185">
        <f>IF(ISERROR(FIND("Full",AE7)),IF(AE7=0,2,3),1)</f>
        <v>2</v>
      </c>
      <c r="AH7" s="187" t="str">
        <f t="shared" ref="AH7:AH26" si="1">IF(AF7="P",AF7,"")</f>
        <v/>
      </c>
      <c r="AI7" s="186" t="str">
        <f>_xlfn.CONCAT(IF(AND(RIGHT(AE7,7)=" - Full",AH7="P"),"Paid Full",""),IF(AND(RIGHT(AE7,7)=" - Full",AH7&lt;&gt;"P"),"UnPaid Full",""),IF(AND(RIGHT(AE7,7)="Partner",AH7="P"),"Paid Partner",""),IF(AND(RIGHT(AE7,7)="Partner",AH7&lt;&gt;"P"),"UnPaid Partner",""))</f>
        <v/>
      </c>
      <c r="AN7" s="10"/>
    </row>
    <row r="8" spans="1:40" ht="16.5" thickBot="1" x14ac:dyDescent="0.3">
      <c r="A8" s="59" t="s">
        <v>51</v>
      </c>
      <c r="C8" s="55" t="s">
        <v>58</v>
      </c>
      <c r="E8" s="59" t="s">
        <v>73</v>
      </c>
      <c r="G8" s="55" t="s">
        <v>47</v>
      </c>
      <c r="H8" s="55" t="s">
        <v>135</v>
      </c>
      <c r="I8" s="55" t="s">
        <v>136</v>
      </c>
      <c r="K8" s="58">
        <v>2024</v>
      </c>
      <c r="M8" s="223"/>
      <c r="N8" s="128"/>
      <c r="O8" s="147">
        <f>Q8+S8</f>
        <v>0</v>
      </c>
      <c r="P8" s="128" t="s">
        <v>265</v>
      </c>
      <c r="Q8" s="147">
        <f>Y29</f>
        <v>0</v>
      </c>
      <c r="R8" s="135"/>
      <c r="S8" s="147">
        <f>AG29</f>
        <v>0</v>
      </c>
      <c r="T8" s="129"/>
      <c r="V8" s="122" t="str">
        <f>'Auto Fill - F2A, F2B and F3'!C54</f>
        <v/>
      </c>
      <c r="W8" s="64">
        <f>'Auto Fill - F2A, F2B and F3'!D54</f>
        <v>0</v>
      </c>
      <c r="X8" s="67">
        <f>'Auto Fill - F2A, F2B and F3'!Q54</f>
        <v>0</v>
      </c>
      <c r="Y8" s="185">
        <f t="shared" ref="Y8:Y26" si="2">IF(ISERROR(FIND("Full",W8)),IF(W8=0,2,3),1)</f>
        <v>2</v>
      </c>
      <c r="Z8" s="187" t="str">
        <f t="shared" si="0"/>
        <v/>
      </c>
      <c r="AA8" s="186" t="str">
        <f t="shared" ref="AA8:AA26" si="3">_xlfn.CONCAT(IF(AND(RIGHT(W8,7)=" - Full",Z8="P"),"Paid Full",""),IF(AND(RIGHT(W8,7)=" - Full",Z8&lt;&gt;"P"),"UnPaid Full",""),IF(AND(RIGHT(W8,7)="Partner",Z8="P"),"Paid Partner",""),IF(AND(RIGHT(W8,7)="Partner",Z8&lt;&gt;"P"),"UnPaid Partner",""))</f>
        <v/>
      </c>
      <c r="AB8" s="233"/>
      <c r="AD8" s="122" t="str">
        <f>'Auto Fill - F2A, F2B and F3'!C149</f>
        <v/>
      </c>
      <c r="AE8" s="64">
        <f>'Auto Fill - F2A, F2B and F3'!D149</f>
        <v>0</v>
      </c>
      <c r="AF8" s="69">
        <f>'Auto Fill - F2A, F2B and F3'!Q149</f>
        <v>0</v>
      </c>
      <c r="AG8" s="185">
        <f t="shared" ref="AG8:AG26" si="4">IF(ISERROR(FIND("Full",AE8)),IF(AE8=0,2,3),1)</f>
        <v>2</v>
      </c>
      <c r="AH8" s="187" t="str">
        <f t="shared" si="1"/>
        <v/>
      </c>
      <c r="AI8" s="186" t="str">
        <f t="shared" ref="AI8:AI26" si="5">_xlfn.CONCAT(IF(AND(RIGHT(AE8,7)=" - Full",AH8="P"),"Paid Full",""),IF(AND(RIGHT(AE8,7)=" - Full",AH8&lt;&gt;"P"),"UnPaid Full",""),IF(AND(RIGHT(AE8,7)="Partner",AH8="P"),"Paid Partner",""),IF(AND(RIGHT(AE8,7)="Partner",AH8&lt;&gt;"P"),"UnPaid Partner",""))</f>
        <v/>
      </c>
    </row>
    <row r="9" spans="1:40" ht="16.5" thickBot="1" x14ac:dyDescent="0.3">
      <c r="A9" s="59" t="s">
        <v>52</v>
      </c>
      <c r="C9" s="55" t="s">
        <v>59</v>
      </c>
      <c r="E9" s="59" t="s">
        <v>75</v>
      </c>
      <c r="G9" s="55" t="s">
        <v>52</v>
      </c>
      <c r="H9" s="55" t="s">
        <v>157</v>
      </c>
      <c r="I9" s="55" t="s">
        <v>158</v>
      </c>
      <c r="K9" s="467" t="s">
        <v>371</v>
      </c>
      <c r="M9" s="223"/>
      <c r="N9" s="266" t="s">
        <v>271</v>
      </c>
      <c r="O9" s="267">
        <f>Q6+S6</f>
        <v>0</v>
      </c>
      <c r="P9" s="266"/>
      <c r="Q9" s="268">
        <f>Q6+Q7</f>
        <v>0</v>
      </c>
      <c r="R9" s="269"/>
      <c r="S9" s="268">
        <f>S6+S7</f>
        <v>0</v>
      </c>
      <c r="T9" s="270"/>
      <c r="V9" s="122" t="str">
        <f>'Auto Fill - F2A, F2B and F3'!C55</f>
        <v/>
      </c>
      <c r="W9" s="64">
        <f>'Auto Fill - F2A, F2B and F3'!D55</f>
        <v>0</v>
      </c>
      <c r="X9" s="67">
        <f>'Auto Fill - F2A, F2B and F3'!Q55</f>
        <v>0</v>
      </c>
      <c r="Y9" s="185">
        <f t="shared" si="2"/>
        <v>2</v>
      </c>
      <c r="Z9" s="187" t="str">
        <f t="shared" si="0"/>
        <v/>
      </c>
      <c r="AA9" s="186" t="str">
        <f t="shared" si="3"/>
        <v/>
      </c>
      <c r="AB9" s="233"/>
      <c r="AD9" s="122" t="str">
        <f>'Auto Fill - F2A, F2B and F3'!C150</f>
        <v/>
      </c>
      <c r="AE9" s="64">
        <f>'Auto Fill - F2A, F2B and F3'!D150</f>
        <v>0</v>
      </c>
      <c r="AF9" s="69">
        <f>'Auto Fill - F2A, F2B and F3'!Q150</f>
        <v>0</v>
      </c>
      <c r="AG9" s="185">
        <f t="shared" si="4"/>
        <v>2</v>
      </c>
      <c r="AH9" s="187" t="str">
        <f t="shared" si="1"/>
        <v/>
      </c>
      <c r="AI9" s="186" t="str">
        <f t="shared" si="5"/>
        <v/>
      </c>
      <c r="AN9" s="10"/>
    </row>
    <row r="10" spans="1:40" ht="16.5" thickBot="1" x14ac:dyDescent="0.3">
      <c r="A10" s="59" t="s">
        <v>53</v>
      </c>
      <c r="C10" s="55" t="s">
        <v>60</v>
      </c>
      <c r="E10" s="59" t="s">
        <v>77</v>
      </c>
      <c r="G10" s="55" t="s">
        <v>47</v>
      </c>
      <c r="H10" s="55" t="s">
        <v>149</v>
      </c>
      <c r="I10" s="55" t="s">
        <v>150</v>
      </c>
      <c r="M10" s="223"/>
      <c r="V10" s="122" t="str">
        <f>'Auto Fill - F2A, F2B and F3'!C56</f>
        <v/>
      </c>
      <c r="W10" s="64">
        <f>'Auto Fill - F2A, F2B and F3'!D56</f>
        <v>0</v>
      </c>
      <c r="X10" s="67">
        <f>'Auto Fill - F2A, F2B and F3'!Q56</f>
        <v>0</v>
      </c>
      <c r="Y10" s="185">
        <f t="shared" si="2"/>
        <v>2</v>
      </c>
      <c r="Z10" s="187" t="str">
        <f t="shared" si="0"/>
        <v/>
      </c>
      <c r="AA10" s="186" t="str">
        <f t="shared" si="3"/>
        <v/>
      </c>
      <c r="AB10" s="233"/>
      <c r="AD10" s="122" t="str">
        <f>'Auto Fill - F2A, F2B and F3'!C151</f>
        <v/>
      </c>
      <c r="AE10" s="64">
        <f>'Auto Fill - F2A, F2B and F3'!D151</f>
        <v>0</v>
      </c>
      <c r="AF10" s="69">
        <f>'Auto Fill - F2A, F2B and F3'!Q151</f>
        <v>0</v>
      </c>
      <c r="AG10" s="185">
        <f t="shared" si="4"/>
        <v>2</v>
      </c>
      <c r="AH10" s="187" t="str">
        <f t="shared" si="1"/>
        <v/>
      </c>
      <c r="AI10" s="186" t="str">
        <f t="shared" si="5"/>
        <v/>
      </c>
    </row>
    <row r="11" spans="1:40" ht="16.5" thickBot="1" x14ac:dyDescent="0.3">
      <c r="A11" s="59" t="s">
        <v>371</v>
      </c>
      <c r="C11" s="55" t="s">
        <v>61</v>
      </c>
      <c r="E11" s="59" t="s">
        <v>79</v>
      </c>
      <c r="G11" s="55" t="s">
        <v>50</v>
      </c>
      <c r="H11" s="55" t="s">
        <v>194</v>
      </c>
      <c r="I11" s="55" t="s">
        <v>195</v>
      </c>
      <c r="M11" s="223"/>
      <c r="N11" s="271" t="s">
        <v>227</v>
      </c>
      <c r="O11" s="272">
        <f>Q11+S11</f>
        <v>0</v>
      </c>
      <c r="P11" s="266"/>
      <c r="Q11" s="273">
        <f>Q52</f>
        <v>0</v>
      </c>
      <c r="R11" s="269"/>
      <c r="S11" s="272">
        <f>S52</f>
        <v>0</v>
      </c>
      <c r="T11" s="269"/>
      <c r="V11" s="122" t="str">
        <f>'Auto Fill - F2A, F2B and F3'!C57</f>
        <v/>
      </c>
      <c r="W11" s="64">
        <f>'Auto Fill - F2A, F2B and F3'!D57</f>
        <v>0</v>
      </c>
      <c r="X11" s="67">
        <f>'Auto Fill - F2A, F2B and F3'!Q57</f>
        <v>0</v>
      </c>
      <c r="Y11" s="185">
        <f t="shared" si="2"/>
        <v>2</v>
      </c>
      <c r="Z11" s="187" t="str">
        <f t="shared" si="0"/>
        <v/>
      </c>
      <c r="AA11" s="186" t="str">
        <f t="shared" si="3"/>
        <v/>
      </c>
      <c r="AB11" s="233"/>
      <c r="AD11" s="122" t="str">
        <f>'Auto Fill - F2A, F2B and F3'!C152</f>
        <v/>
      </c>
      <c r="AE11" s="64">
        <f>'Auto Fill - F2A, F2B and F3'!D152</f>
        <v>0</v>
      </c>
      <c r="AF11" s="69">
        <f>'Auto Fill - F2A, F2B and F3'!Q152</f>
        <v>0</v>
      </c>
      <c r="AG11" s="185">
        <f t="shared" si="4"/>
        <v>2</v>
      </c>
      <c r="AH11" s="187" t="str">
        <f t="shared" si="1"/>
        <v/>
      </c>
      <c r="AI11" s="186" t="str">
        <f t="shared" si="5"/>
        <v/>
      </c>
      <c r="AN11" s="10"/>
    </row>
    <row r="12" spans="1:40" ht="16.5" thickBot="1" x14ac:dyDescent="0.3">
      <c r="C12" s="55" t="s">
        <v>62</v>
      </c>
      <c r="E12" s="59" t="s">
        <v>81</v>
      </c>
      <c r="G12" s="55" t="s">
        <v>47</v>
      </c>
      <c r="H12" s="55" t="s">
        <v>109</v>
      </c>
      <c r="I12" s="55" t="s">
        <v>110</v>
      </c>
      <c r="M12" s="223"/>
      <c r="V12" s="122" t="str">
        <f>'Auto Fill - F2A, F2B and F3'!C58</f>
        <v/>
      </c>
      <c r="W12" s="64">
        <f>'Auto Fill - F2A, F2B and F3'!D58</f>
        <v>0</v>
      </c>
      <c r="X12" s="67">
        <f>'Auto Fill - F2A, F2B and F3'!Q58</f>
        <v>0</v>
      </c>
      <c r="Y12" s="185">
        <f t="shared" si="2"/>
        <v>2</v>
      </c>
      <c r="Z12" s="187" t="str">
        <f t="shared" si="0"/>
        <v/>
      </c>
      <c r="AA12" s="186" t="str">
        <f t="shared" si="3"/>
        <v/>
      </c>
      <c r="AB12" s="233"/>
      <c r="AD12" s="122" t="str">
        <f>'Auto Fill - F2A, F2B and F3'!C153</f>
        <v/>
      </c>
      <c r="AE12" s="64">
        <f>'Auto Fill - F2A, F2B and F3'!D153</f>
        <v>0</v>
      </c>
      <c r="AF12" s="69">
        <f>'Auto Fill - F2A, F2B and F3'!Q153</f>
        <v>0</v>
      </c>
      <c r="AG12" s="185">
        <f t="shared" si="4"/>
        <v>2</v>
      </c>
      <c r="AH12" s="187" t="str">
        <f t="shared" si="1"/>
        <v/>
      </c>
      <c r="AI12" s="186" t="str">
        <f t="shared" si="5"/>
        <v/>
      </c>
    </row>
    <row r="13" spans="1:40" ht="16.5" thickBot="1" x14ac:dyDescent="0.3">
      <c r="C13" s="55" t="s">
        <v>63</v>
      </c>
      <c r="E13" s="59" t="s">
        <v>83</v>
      </c>
      <c r="G13" s="55" t="s">
        <v>47</v>
      </c>
      <c r="H13" s="55" t="s">
        <v>111</v>
      </c>
      <c r="I13" s="55" t="s">
        <v>112</v>
      </c>
      <c r="M13" s="223"/>
      <c r="N13" s="271" t="s">
        <v>321</v>
      </c>
      <c r="O13" s="272">
        <f>O6+O11</f>
        <v>0</v>
      </c>
      <c r="P13" s="266"/>
      <c r="Q13" s="269"/>
      <c r="R13" s="269"/>
      <c r="S13" s="269"/>
      <c r="T13" s="274"/>
      <c r="V13" s="122" t="str">
        <f>'Auto Fill - F2A, F2B and F3'!C59</f>
        <v/>
      </c>
      <c r="W13" s="64">
        <f>'Auto Fill - F2A, F2B and F3'!D59</f>
        <v>0</v>
      </c>
      <c r="X13" s="67">
        <f>'Auto Fill - F2A, F2B and F3'!Q59</f>
        <v>0</v>
      </c>
      <c r="Y13" s="185">
        <f t="shared" si="2"/>
        <v>2</v>
      </c>
      <c r="Z13" s="187" t="str">
        <f t="shared" si="0"/>
        <v/>
      </c>
      <c r="AA13" s="186" t="str">
        <f t="shared" si="3"/>
        <v/>
      </c>
      <c r="AB13" s="233"/>
      <c r="AD13" s="122" t="str">
        <f>'Auto Fill - F2A, F2B and F3'!C154</f>
        <v/>
      </c>
      <c r="AE13" s="64">
        <f>'Auto Fill - F2A, F2B and F3'!D154</f>
        <v>0</v>
      </c>
      <c r="AF13" s="69">
        <f>'Auto Fill - F2A, F2B and F3'!Q154</f>
        <v>0</v>
      </c>
      <c r="AG13" s="185">
        <f t="shared" si="4"/>
        <v>2</v>
      </c>
      <c r="AH13" s="187" t="str">
        <f t="shared" si="1"/>
        <v/>
      </c>
      <c r="AI13" s="186" t="str">
        <f t="shared" si="5"/>
        <v/>
      </c>
      <c r="AN13" s="10"/>
    </row>
    <row r="14" spans="1:40" x14ac:dyDescent="0.25">
      <c r="C14" s="55" t="s">
        <v>64</v>
      </c>
      <c r="E14" s="59" t="s">
        <v>85</v>
      </c>
      <c r="G14" s="55" t="s">
        <v>47</v>
      </c>
      <c r="H14" s="55" t="s">
        <v>115</v>
      </c>
      <c r="I14" s="55" t="s">
        <v>116</v>
      </c>
      <c r="M14" s="223"/>
      <c r="V14" s="122" t="str">
        <f>'Auto Fill - F2A, F2B and F3'!C60</f>
        <v/>
      </c>
      <c r="W14" s="64">
        <f>'Auto Fill - F2A, F2B and F3'!D60</f>
        <v>0</v>
      </c>
      <c r="X14" s="67">
        <f>'Auto Fill - F2A, F2B and F3'!Q60</f>
        <v>0</v>
      </c>
      <c r="Y14" s="185">
        <f t="shared" si="2"/>
        <v>2</v>
      </c>
      <c r="Z14" s="187" t="str">
        <f t="shared" si="0"/>
        <v/>
      </c>
      <c r="AA14" s="186" t="str">
        <f t="shared" si="3"/>
        <v/>
      </c>
      <c r="AB14" s="233"/>
      <c r="AD14" s="122" t="str">
        <f>'Auto Fill - F2A, F2B and F3'!C155</f>
        <v/>
      </c>
      <c r="AE14" s="64">
        <f>'Auto Fill - F2A, F2B and F3'!D155</f>
        <v>0</v>
      </c>
      <c r="AF14" s="69">
        <f>'Auto Fill - F2A, F2B and F3'!Q155</f>
        <v>0</v>
      </c>
      <c r="AG14" s="185">
        <f t="shared" si="4"/>
        <v>2</v>
      </c>
      <c r="AH14" s="187" t="str">
        <f t="shared" si="1"/>
        <v/>
      </c>
      <c r="AI14" s="186" t="str">
        <f t="shared" si="5"/>
        <v/>
      </c>
    </row>
    <row r="15" spans="1:40" x14ac:dyDescent="0.25">
      <c r="C15" s="55" t="s">
        <v>30</v>
      </c>
      <c r="E15" s="59" t="s">
        <v>87</v>
      </c>
      <c r="G15" s="55" t="s">
        <v>48</v>
      </c>
      <c r="H15" s="55" t="s">
        <v>73</v>
      </c>
      <c r="I15" s="55" t="s">
        <v>74</v>
      </c>
      <c r="M15" s="223"/>
      <c r="V15" s="122" t="str">
        <f>'Auto Fill - F2A, F2B and F3'!C61</f>
        <v/>
      </c>
      <c r="W15" s="64">
        <f>'Auto Fill - F2A, F2B and F3'!D61</f>
        <v>0</v>
      </c>
      <c r="X15" s="67">
        <f>'Auto Fill - F2A, F2B and F3'!Q61</f>
        <v>0</v>
      </c>
      <c r="Y15" s="185">
        <f t="shared" si="2"/>
        <v>2</v>
      </c>
      <c r="Z15" s="187" t="str">
        <f t="shared" si="0"/>
        <v/>
      </c>
      <c r="AA15" s="186" t="str">
        <f t="shared" si="3"/>
        <v/>
      </c>
      <c r="AB15" s="233"/>
      <c r="AD15" s="122" t="str">
        <f>'Auto Fill - F2A, F2B and F3'!C156</f>
        <v/>
      </c>
      <c r="AE15" s="64">
        <f>'Auto Fill - F2A, F2B and F3'!D156</f>
        <v>0</v>
      </c>
      <c r="AF15" s="69">
        <f>'Auto Fill - F2A, F2B and F3'!Q156</f>
        <v>0</v>
      </c>
      <c r="AG15" s="185">
        <f t="shared" si="4"/>
        <v>2</v>
      </c>
      <c r="AH15" s="187" t="str">
        <f t="shared" si="1"/>
        <v/>
      </c>
      <c r="AI15" s="186" t="str">
        <f t="shared" si="5"/>
        <v/>
      </c>
      <c r="AN15" s="10"/>
    </row>
    <row r="16" spans="1:40" x14ac:dyDescent="0.25">
      <c r="C16" s="58" t="s">
        <v>371</v>
      </c>
      <c r="E16" s="59" t="s">
        <v>89</v>
      </c>
      <c r="G16" s="55" t="s">
        <v>47</v>
      </c>
      <c r="H16" s="55" t="s">
        <v>141</v>
      </c>
      <c r="I16" s="55" t="s">
        <v>142</v>
      </c>
      <c r="M16" s="223"/>
      <c r="V16" s="122" t="str">
        <f>'Auto Fill - F2A, F2B and F3'!C62</f>
        <v/>
      </c>
      <c r="W16" s="64">
        <f>'Auto Fill - F2A, F2B and F3'!D62</f>
        <v>0</v>
      </c>
      <c r="X16" s="67">
        <f>'Auto Fill - F2A, F2B and F3'!Q62</f>
        <v>0</v>
      </c>
      <c r="Y16" s="185">
        <f t="shared" si="2"/>
        <v>2</v>
      </c>
      <c r="Z16" s="187" t="str">
        <f t="shared" si="0"/>
        <v/>
      </c>
      <c r="AA16" s="186" t="str">
        <f t="shared" si="3"/>
        <v/>
      </c>
      <c r="AB16" s="233"/>
      <c r="AD16" s="122" t="str">
        <f>'Auto Fill - F2A, F2B and F3'!C157</f>
        <v/>
      </c>
      <c r="AE16" s="64">
        <f>'Auto Fill - F2A, F2B and F3'!D157</f>
        <v>0</v>
      </c>
      <c r="AF16" s="69">
        <f>'Auto Fill - F2A, F2B and F3'!Q157</f>
        <v>0</v>
      </c>
      <c r="AG16" s="185">
        <f t="shared" si="4"/>
        <v>2</v>
      </c>
      <c r="AH16" s="187" t="str">
        <f t="shared" si="1"/>
        <v/>
      </c>
      <c r="AI16" s="186" t="str">
        <f t="shared" si="5"/>
        <v/>
      </c>
    </row>
    <row r="17" spans="3:40" x14ac:dyDescent="0.25">
      <c r="E17" s="59" t="s">
        <v>91</v>
      </c>
      <c r="G17" s="55" t="s">
        <v>48</v>
      </c>
      <c r="H17" s="55" t="s">
        <v>71</v>
      </c>
      <c r="I17" s="55" t="s">
        <v>72</v>
      </c>
      <c r="M17" s="223"/>
      <c r="V17" s="122" t="str">
        <f>'Auto Fill - F2A, F2B and F3'!C63</f>
        <v/>
      </c>
      <c r="W17" s="64">
        <f>'Auto Fill - F2A, F2B and F3'!D63</f>
        <v>0</v>
      </c>
      <c r="X17" s="67">
        <f>'Auto Fill - F2A, F2B and F3'!Q63</f>
        <v>0</v>
      </c>
      <c r="Y17" s="185">
        <f t="shared" si="2"/>
        <v>2</v>
      </c>
      <c r="Z17" s="187" t="str">
        <f t="shared" si="0"/>
        <v/>
      </c>
      <c r="AA17" s="186" t="str">
        <f t="shared" si="3"/>
        <v/>
      </c>
      <c r="AB17" s="233"/>
      <c r="AD17" s="122" t="str">
        <f>'Auto Fill - F2A, F2B and F3'!C158</f>
        <v/>
      </c>
      <c r="AE17" s="64">
        <f>'Auto Fill - F2A, F2B and F3'!D158</f>
        <v>0</v>
      </c>
      <c r="AF17" s="69">
        <f>'Auto Fill - F2A, F2B and F3'!Q158</f>
        <v>0</v>
      </c>
      <c r="AG17" s="185">
        <f t="shared" si="4"/>
        <v>2</v>
      </c>
      <c r="AH17" s="187" t="str">
        <f t="shared" si="1"/>
        <v/>
      </c>
      <c r="AI17" s="186" t="str">
        <f t="shared" si="5"/>
        <v/>
      </c>
      <c r="AN17" s="10"/>
    </row>
    <row r="18" spans="3:40" x14ac:dyDescent="0.25">
      <c r="C18" s="57" t="s">
        <v>289</v>
      </c>
      <c r="E18" s="59" t="s">
        <v>93</v>
      </c>
      <c r="G18" s="55" t="s">
        <v>47</v>
      </c>
      <c r="H18" s="55" t="s">
        <v>139</v>
      </c>
      <c r="I18" s="55" t="s">
        <v>140</v>
      </c>
      <c r="M18" s="223"/>
      <c r="V18" s="122" t="str">
        <f>'Auto Fill - F2A, F2B and F3'!C64</f>
        <v/>
      </c>
      <c r="W18" s="64">
        <f>'Auto Fill - F2A, F2B and F3'!D64</f>
        <v>0</v>
      </c>
      <c r="X18" s="67">
        <f>'Auto Fill - F2A, F2B and F3'!Q64</f>
        <v>0</v>
      </c>
      <c r="Y18" s="185">
        <f t="shared" si="2"/>
        <v>2</v>
      </c>
      <c r="Z18" s="187" t="str">
        <f t="shared" si="0"/>
        <v/>
      </c>
      <c r="AA18" s="186" t="str">
        <f t="shared" si="3"/>
        <v/>
      </c>
      <c r="AB18" s="233"/>
      <c r="AD18" s="122" t="str">
        <f>'Auto Fill - F2A, F2B and F3'!C159</f>
        <v/>
      </c>
      <c r="AE18" s="64">
        <f>'Auto Fill - F2A, F2B and F3'!D159</f>
        <v>0</v>
      </c>
      <c r="AF18" s="69">
        <f>'Auto Fill - F2A, F2B and F3'!Q159</f>
        <v>0</v>
      </c>
      <c r="AG18" s="185">
        <f t="shared" si="4"/>
        <v>2</v>
      </c>
      <c r="AH18" s="187" t="str">
        <f t="shared" si="1"/>
        <v/>
      </c>
      <c r="AI18" s="186" t="str">
        <f t="shared" si="5"/>
        <v/>
      </c>
    </row>
    <row r="19" spans="3:40" x14ac:dyDescent="0.25">
      <c r="C19" s="55" t="s">
        <v>368</v>
      </c>
      <c r="E19" s="59" t="s">
        <v>95</v>
      </c>
      <c r="G19" s="55" t="s">
        <v>50</v>
      </c>
      <c r="H19" s="55" t="s">
        <v>180</v>
      </c>
      <c r="I19" s="55" t="s">
        <v>181</v>
      </c>
      <c r="M19" s="223"/>
      <c r="V19" s="122" t="str">
        <f>'Auto Fill - F2A, F2B and F3'!C65</f>
        <v/>
      </c>
      <c r="W19" s="64">
        <f>'Auto Fill - F2A, F2B and F3'!D65</f>
        <v>0</v>
      </c>
      <c r="X19" s="67">
        <f>'Auto Fill - F2A, F2B and F3'!Q65</f>
        <v>0</v>
      </c>
      <c r="Y19" s="185">
        <f t="shared" si="2"/>
        <v>2</v>
      </c>
      <c r="Z19" s="187" t="str">
        <f t="shared" si="0"/>
        <v/>
      </c>
      <c r="AA19" s="186" t="str">
        <f t="shared" si="3"/>
        <v/>
      </c>
      <c r="AB19" s="233"/>
      <c r="AD19" s="122" t="str">
        <f>'Auto Fill - F2A, F2B and F3'!C160</f>
        <v/>
      </c>
      <c r="AE19" s="64">
        <f>'Auto Fill - F2A, F2B and F3'!D160</f>
        <v>0</v>
      </c>
      <c r="AF19" s="69">
        <f>'Auto Fill - F2A, F2B and F3'!Q160</f>
        <v>0</v>
      </c>
      <c r="AG19" s="185">
        <f t="shared" si="4"/>
        <v>2</v>
      </c>
      <c r="AH19" s="187" t="str">
        <f t="shared" si="1"/>
        <v/>
      </c>
      <c r="AI19" s="186" t="str">
        <f t="shared" si="5"/>
        <v/>
      </c>
      <c r="AN19" s="10"/>
    </row>
    <row r="20" spans="3:40" x14ac:dyDescent="0.25">
      <c r="C20" s="55" t="s">
        <v>290</v>
      </c>
      <c r="E20" s="59" t="s">
        <v>97</v>
      </c>
      <c r="G20" s="55" t="s">
        <v>47</v>
      </c>
      <c r="H20" s="55" t="s">
        <v>113</v>
      </c>
      <c r="I20" s="55" t="s">
        <v>114</v>
      </c>
      <c r="M20" s="223"/>
      <c r="V20" s="122" t="str">
        <f>'Auto Fill - F2A, F2B and F3'!C66</f>
        <v/>
      </c>
      <c r="W20" s="64">
        <f>'Auto Fill - F2A, F2B and F3'!D66</f>
        <v>0</v>
      </c>
      <c r="X20" s="67">
        <f>'Auto Fill - F2A, F2B and F3'!Q66</f>
        <v>0</v>
      </c>
      <c r="Y20" s="185">
        <f t="shared" si="2"/>
        <v>2</v>
      </c>
      <c r="Z20" s="187" t="str">
        <f t="shared" si="0"/>
        <v/>
      </c>
      <c r="AA20" s="186" t="str">
        <f t="shared" si="3"/>
        <v/>
      </c>
      <c r="AB20" s="233"/>
      <c r="AD20" s="122" t="str">
        <f>'Auto Fill - F2A, F2B and F3'!C161</f>
        <v/>
      </c>
      <c r="AE20" s="64">
        <f>'Auto Fill - F2A, F2B and F3'!D161</f>
        <v>0</v>
      </c>
      <c r="AF20" s="69">
        <f>'Auto Fill - F2A, F2B and F3'!Q161</f>
        <v>0</v>
      </c>
      <c r="AG20" s="185">
        <f t="shared" si="4"/>
        <v>2</v>
      </c>
      <c r="AH20" s="187" t="str">
        <f t="shared" si="1"/>
        <v/>
      </c>
      <c r="AI20" s="186" t="str">
        <f t="shared" si="5"/>
        <v/>
      </c>
    </row>
    <row r="21" spans="3:40" x14ac:dyDescent="0.25">
      <c r="C21" s="55" t="s">
        <v>291</v>
      </c>
      <c r="E21" s="59" t="s">
        <v>99</v>
      </c>
      <c r="G21" s="55" t="s">
        <v>51</v>
      </c>
      <c r="H21" s="55" t="s">
        <v>173</v>
      </c>
      <c r="I21" s="55" t="s">
        <v>254</v>
      </c>
      <c r="M21" s="223"/>
      <c r="V21" s="122" t="str">
        <f>'Auto Fill - F2A, F2B and F3'!C67</f>
        <v/>
      </c>
      <c r="W21" s="64">
        <f>'Auto Fill - F2A, F2B and F3'!D67</f>
        <v>0</v>
      </c>
      <c r="X21" s="67">
        <f>'Auto Fill - F2A, F2B and F3'!Q67</f>
        <v>0</v>
      </c>
      <c r="Y21" s="185">
        <f t="shared" si="2"/>
        <v>2</v>
      </c>
      <c r="Z21" s="187" t="str">
        <f t="shared" si="0"/>
        <v/>
      </c>
      <c r="AA21" s="186" t="str">
        <f t="shared" si="3"/>
        <v/>
      </c>
      <c r="AB21" s="233"/>
      <c r="AD21" s="122" t="str">
        <f>'Auto Fill - F2A, F2B and F3'!C162</f>
        <v/>
      </c>
      <c r="AE21" s="64">
        <f>'Auto Fill - F2A, F2B and F3'!D162</f>
        <v>0</v>
      </c>
      <c r="AF21" s="69">
        <f>'Auto Fill - F2A, F2B and F3'!Q162</f>
        <v>0</v>
      </c>
      <c r="AG21" s="185">
        <f t="shared" si="4"/>
        <v>2</v>
      </c>
      <c r="AH21" s="187" t="str">
        <f t="shared" si="1"/>
        <v/>
      </c>
      <c r="AI21" s="186" t="str">
        <f t="shared" si="5"/>
        <v/>
      </c>
    </row>
    <row r="22" spans="3:40" x14ac:dyDescent="0.25">
      <c r="C22" s="55" t="s">
        <v>305</v>
      </c>
      <c r="E22" s="59" t="s">
        <v>101</v>
      </c>
      <c r="G22" s="55" t="s">
        <v>50</v>
      </c>
      <c r="H22" s="55" t="s">
        <v>196</v>
      </c>
      <c r="I22" s="55" t="s">
        <v>197</v>
      </c>
      <c r="M22" s="223"/>
      <c r="V22" s="122" t="str">
        <f>'Auto Fill - F2A, F2B and F3'!C68</f>
        <v/>
      </c>
      <c r="W22" s="64">
        <f>'Auto Fill - F2A, F2B and F3'!D68</f>
        <v>0</v>
      </c>
      <c r="X22" s="67">
        <f>'Auto Fill - F2A, F2B and F3'!Q68</f>
        <v>0</v>
      </c>
      <c r="Y22" s="185">
        <f t="shared" si="2"/>
        <v>2</v>
      </c>
      <c r="Z22" s="187" t="str">
        <f t="shared" si="0"/>
        <v/>
      </c>
      <c r="AA22" s="186" t="str">
        <f t="shared" si="3"/>
        <v/>
      </c>
      <c r="AB22" s="233"/>
      <c r="AD22" s="122" t="str">
        <f>'Auto Fill - F2A, F2B and F3'!C163</f>
        <v/>
      </c>
      <c r="AE22" s="64">
        <f>'Auto Fill - F2A, F2B and F3'!D163</f>
        <v>0</v>
      </c>
      <c r="AF22" s="69">
        <f>'Auto Fill - F2A, F2B and F3'!Q163</f>
        <v>0</v>
      </c>
      <c r="AG22" s="185">
        <f t="shared" si="4"/>
        <v>2</v>
      </c>
      <c r="AH22" s="187" t="str">
        <f t="shared" si="1"/>
        <v/>
      </c>
      <c r="AI22" s="186" t="str">
        <f t="shared" si="5"/>
        <v/>
      </c>
    </row>
    <row r="23" spans="3:40" x14ac:dyDescent="0.25">
      <c r="C23" s="55" t="s">
        <v>292</v>
      </c>
      <c r="E23" s="59" t="s">
        <v>103</v>
      </c>
      <c r="G23" s="55" t="s">
        <v>47</v>
      </c>
      <c r="H23" s="55" t="s">
        <v>145</v>
      </c>
      <c r="I23" s="55" t="s">
        <v>146</v>
      </c>
      <c r="K23" s="3"/>
      <c r="V23" s="122" t="str">
        <f>'Auto Fill - F2A, F2B and F3'!C69</f>
        <v/>
      </c>
      <c r="W23" s="64">
        <f>'Auto Fill - F2A, F2B and F3'!D69</f>
        <v>0</v>
      </c>
      <c r="X23" s="67">
        <f>'Auto Fill - F2A, F2B and F3'!Q69</f>
        <v>0</v>
      </c>
      <c r="Y23" s="185">
        <f t="shared" si="2"/>
        <v>2</v>
      </c>
      <c r="Z23" s="187" t="str">
        <f t="shared" si="0"/>
        <v/>
      </c>
      <c r="AA23" s="186" t="str">
        <f t="shared" si="3"/>
        <v/>
      </c>
      <c r="AB23" s="233"/>
      <c r="AD23" s="122" t="str">
        <f>'Auto Fill - F2A, F2B and F3'!C164</f>
        <v/>
      </c>
      <c r="AE23" s="64">
        <f>'Auto Fill - F2A, F2B and F3'!D164</f>
        <v>0</v>
      </c>
      <c r="AF23" s="69">
        <f>'Auto Fill - F2A, F2B and F3'!Q164</f>
        <v>0</v>
      </c>
      <c r="AG23" s="185">
        <f t="shared" si="4"/>
        <v>2</v>
      </c>
      <c r="AH23" s="187" t="str">
        <f t="shared" si="1"/>
        <v/>
      </c>
      <c r="AI23" s="186" t="str">
        <f t="shared" si="5"/>
        <v/>
      </c>
    </row>
    <row r="24" spans="3:40" x14ac:dyDescent="0.25">
      <c r="C24" s="55" t="s">
        <v>293</v>
      </c>
      <c r="E24" s="59" t="s">
        <v>105</v>
      </c>
      <c r="G24" s="55" t="s">
        <v>52</v>
      </c>
      <c r="H24" s="55" t="s">
        <v>159</v>
      </c>
      <c r="I24" s="55" t="s">
        <v>160</v>
      </c>
      <c r="K24" s="3"/>
      <c r="V24" s="122" t="str">
        <f>'Auto Fill - F2A, F2B and F3'!C70</f>
        <v/>
      </c>
      <c r="W24" s="64">
        <f>'Auto Fill - F2A, F2B and F3'!D70</f>
        <v>0</v>
      </c>
      <c r="X24" s="67">
        <f>'Auto Fill - F2A, F2B and F3'!Q70</f>
        <v>0</v>
      </c>
      <c r="Y24" s="185">
        <f t="shared" si="2"/>
        <v>2</v>
      </c>
      <c r="Z24" s="187" t="str">
        <f t="shared" si="0"/>
        <v/>
      </c>
      <c r="AA24" s="186" t="str">
        <f t="shared" si="3"/>
        <v/>
      </c>
      <c r="AB24" s="233"/>
      <c r="AD24" s="122" t="str">
        <f>'Auto Fill - F2A, F2B and F3'!C165</f>
        <v/>
      </c>
      <c r="AE24" s="64">
        <f>'Auto Fill - F2A, F2B and F3'!D165</f>
        <v>0</v>
      </c>
      <c r="AF24" s="69">
        <f>'Auto Fill - F2A, F2B and F3'!Q165</f>
        <v>0</v>
      </c>
      <c r="AG24" s="185">
        <f t="shared" si="4"/>
        <v>2</v>
      </c>
      <c r="AH24" s="187" t="str">
        <f t="shared" si="1"/>
        <v/>
      </c>
      <c r="AI24" s="186" t="str">
        <f t="shared" si="5"/>
        <v/>
      </c>
    </row>
    <row r="25" spans="3:40" x14ac:dyDescent="0.25">
      <c r="C25" s="55" t="s">
        <v>306</v>
      </c>
      <c r="E25" s="59" t="s">
        <v>107</v>
      </c>
      <c r="G25" s="55" t="s">
        <v>50</v>
      </c>
      <c r="H25" s="55" t="s">
        <v>182</v>
      </c>
      <c r="I25" s="55" t="s">
        <v>183</v>
      </c>
      <c r="V25" s="122" t="str">
        <f>'Auto Fill - F2A, F2B and F3'!C71</f>
        <v/>
      </c>
      <c r="W25" s="64">
        <f>'Auto Fill - F2A, F2B and F3'!D71</f>
        <v>0</v>
      </c>
      <c r="X25" s="67">
        <f>'Auto Fill - F2A, F2B and F3'!Q71</f>
        <v>0</v>
      </c>
      <c r="Y25" s="185">
        <f t="shared" si="2"/>
        <v>2</v>
      </c>
      <c r="Z25" s="187" t="str">
        <f t="shared" si="0"/>
        <v/>
      </c>
      <c r="AA25" s="186" t="str">
        <f t="shared" si="3"/>
        <v/>
      </c>
      <c r="AB25" s="233"/>
      <c r="AD25" s="122" t="str">
        <f>'Auto Fill - F2A, F2B and F3'!C166</f>
        <v/>
      </c>
      <c r="AE25" s="64">
        <f>'Auto Fill - F2A, F2B and F3'!D166</f>
        <v>0</v>
      </c>
      <c r="AF25" s="69">
        <f>'Auto Fill - F2A, F2B and F3'!Q166</f>
        <v>0</v>
      </c>
      <c r="AG25" s="185">
        <f t="shared" si="4"/>
        <v>2</v>
      </c>
      <c r="AH25" s="187" t="str">
        <f t="shared" si="1"/>
        <v/>
      </c>
      <c r="AI25" s="186" t="str">
        <f t="shared" si="5"/>
        <v/>
      </c>
    </row>
    <row r="26" spans="3:40" ht="16.5" thickBot="1" x14ac:dyDescent="0.3">
      <c r="E26" s="59" t="s">
        <v>109</v>
      </c>
      <c r="G26" s="55" t="s">
        <v>50</v>
      </c>
      <c r="H26" s="55" t="s">
        <v>184</v>
      </c>
      <c r="I26" s="55" t="s">
        <v>185</v>
      </c>
      <c r="V26" s="177" t="str">
        <f>'Auto Fill - F2A, F2B and F3'!C72</f>
        <v/>
      </c>
      <c r="W26" s="100">
        <f>'Auto Fill - F2A, F2B and F3'!D72</f>
        <v>0</v>
      </c>
      <c r="X26" s="93">
        <f>'Auto Fill - F2A, F2B and F3'!Q72</f>
        <v>0</v>
      </c>
      <c r="Y26" s="225">
        <f t="shared" si="2"/>
        <v>2</v>
      </c>
      <c r="Z26" s="187" t="str">
        <f t="shared" si="0"/>
        <v/>
      </c>
      <c r="AA26" s="186" t="str">
        <f t="shared" si="3"/>
        <v/>
      </c>
      <c r="AB26" s="233"/>
      <c r="AD26" s="177" t="str">
        <f>'Auto Fill - F2A, F2B and F3'!C167</f>
        <v/>
      </c>
      <c r="AE26" s="100">
        <f>'Auto Fill - F2A, F2B and F3'!D167</f>
        <v>0</v>
      </c>
      <c r="AF26" s="105">
        <f>'Auto Fill - F2A, F2B and F3'!Q167</f>
        <v>0</v>
      </c>
      <c r="AG26" s="185">
        <f t="shared" si="4"/>
        <v>2</v>
      </c>
      <c r="AH26" s="187" t="str">
        <f t="shared" si="1"/>
        <v/>
      </c>
      <c r="AI26" s="186" t="str">
        <f t="shared" si="5"/>
        <v/>
      </c>
    </row>
    <row r="27" spans="3:40" x14ac:dyDescent="0.25">
      <c r="E27" s="59" t="s">
        <v>111</v>
      </c>
      <c r="G27" s="55" t="s">
        <v>47</v>
      </c>
      <c r="H27" s="55" t="s">
        <v>151</v>
      </c>
      <c r="I27" s="55" t="s">
        <v>152</v>
      </c>
      <c r="V27" s="101" t="str">
        <f>IF(Y27=0,"",Y27)</f>
        <v/>
      </c>
      <c r="W27" s="102" t="s">
        <v>336</v>
      </c>
      <c r="X27" s="94"/>
      <c r="Y27" s="95">
        <f>COUNTIFS(AA7:AA26,"UnPaid Full",Y7:Y26,1)</f>
        <v>0</v>
      </c>
      <c r="Z27" s="193"/>
      <c r="AA27" s="182"/>
      <c r="AB27" s="232"/>
      <c r="AD27" s="101" t="str">
        <f>IF(AG27=0,"",AG27)</f>
        <v/>
      </c>
      <c r="AE27" s="102" t="s">
        <v>336</v>
      </c>
      <c r="AF27" s="94"/>
      <c r="AG27" s="95">
        <f>COUNTIFS(AI7:AI26,"UnPaid Full",AG7:AG26,1)</f>
        <v>0</v>
      </c>
      <c r="AH27" s="193"/>
      <c r="AI27" s="182"/>
    </row>
    <row r="28" spans="3:40" x14ac:dyDescent="0.25">
      <c r="C28" s="57" t="s">
        <v>300</v>
      </c>
      <c r="E28" s="59" t="s">
        <v>113</v>
      </c>
      <c r="G28" s="55" t="s">
        <v>50</v>
      </c>
      <c r="H28" s="55" t="s">
        <v>186</v>
      </c>
      <c r="I28" s="55" t="s">
        <v>187</v>
      </c>
      <c r="V28" s="90" t="str">
        <f>IF(Y28=0,"",Y28)</f>
        <v/>
      </c>
      <c r="W28" s="103" t="s">
        <v>337</v>
      </c>
      <c r="X28" s="96"/>
      <c r="Y28" s="97">
        <f>COUNTIFS(AA7:AA26,"Paid Full",Y7:Y26,1)</f>
        <v>0</v>
      </c>
      <c r="Z28" s="193"/>
      <c r="AA28" s="182"/>
      <c r="AB28" s="232"/>
      <c r="AD28" s="90" t="str">
        <f>IF(AG28=0,"",AG28)</f>
        <v/>
      </c>
      <c r="AE28" s="103" t="s">
        <v>337</v>
      </c>
      <c r="AF28" s="96"/>
      <c r="AG28" s="97">
        <f>COUNTIFS(AI7:AI26,"Paid Full",AG7:AG26,1)</f>
        <v>0</v>
      </c>
      <c r="AH28" s="193"/>
      <c r="AI28" s="182"/>
    </row>
    <row r="29" spans="3:40" x14ac:dyDescent="0.25">
      <c r="C29" s="55" t="s">
        <v>259</v>
      </c>
      <c r="E29" s="59" t="s">
        <v>115</v>
      </c>
      <c r="G29" s="55" t="s">
        <v>51</v>
      </c>
      <c r="H29" s="55" t="s">
        <v>174</v>
      </c>
      <c r="I29" s="55" t="s">
        <v>175</v>
      </c>
      <c r="V29" s="90" t="str">
        <f>IF(Y29=0,"",Y29)</f>
        <v/>
      </c>
      <c r="W29" s="103" t="s">
        <v>338</v>
      </c>
      <c r="X29" s="96"/>
      <c r="Y29" s="97">
        <f>COUNTIF(Y7:Y26,3)</f>
        <v>0</v>
      </c>
      <c r="Z29" s="193"/>
      <c r="AA29" s="182"/>
      <c r="AB29" s="232"/>
      <c r="AD29" s="90" t="str">
        <f>IF(AG29=0,"",AG29)</f>
        <v/>
      </c>
      <c r="AE29" s="103" t="s">
        <v>338</v>
      </c>
      <c r="AF29" s="96"/>
      <c r="AG29" s="97">
        <f>COUNTIF(AG7:AG26,3)</f>
        <v>0</v>
      </c>
      <c r="AH29" s="193"/>
      <c r="AI29" s="182"/>
    </row>
    <row r="30" spans="3:40" ht="16.5" thickBot="1" x14ac:dyDescent="0.3">
      <c r="C30" s="55" t="s">
        <v>260</v>
      </c>
      <c r="E30" s="59" t="s">
        <v>117</v>
      </c>
      <c r="G30" s="55" t="s">
        <v>53</v>
      </c>
      <c r="H30" s="55" t="s">
        <v>204</v>
      </c>
      <c r="I30" s="55" t="s">
        <v>205</v>
      </c>
      <c r="V30" s="220">
        <f>IF(Y30=0,"",Y30)</f>
        <v>20</v>
      </c>
      <c r="W30" s="221" t="s">
        <v>347</v>
      </c>
      <c r="X30" s="98"/>
      <c r="Y30" s="99">
        <f>COUNTIF(W7:W26,0)</f>
        <v>20</v>
      </c>
      <c r="Z30" s="193"/>
      <c r="AA30" s="182"/>
      <c r="AB30" s="232"/>
      <c r="AD30" s="220">
        <f>IF(AG30=0,"",AG30)</f>
        <v>20</v>
      </c>
      <c r="AE30" s="221" t="s">
        <v>347</v>
      </c>
      <c r="AF30" s="98"/>
      <c r="AG30" s="99">
        <f>COUNTIF(AE7:AE26,0)</f>
        <v>20</v>
      </c>
      <c r="AH30" s="193"/>
      <c r="AI30" s="182"/>
    </row>
    <row r="31" spans="3:40" ht="16.5" thickBot="1" x14ac:dyDescent="0.3">
      <c r="C31" s="55" t="s">
        <v>288</v>
      </c>
      <c r="E31" s="59" t="s">
        <v>119</v>
      </c>
      <c r="G31" s="55" t="s">
        <v>48</v>
      </c>
      <c r="H31" s="55" t="s">
        <v>77</v>
      </c>
      <c r="I31" s="55" t="s">
        <v>78</v>
      </c>
      <c r="V31" s="138">
        <f>IF(ISERROR(MAX(V7:V26)),"0",MAX(V7:V26))</f>
        <v>0</v>
      </c>
      <c r="W31" s="219" t="s">
        <v>264</v>
      </c>
      <c r="X31" s="126"/>
      <c r="Y31" s="227"/>
      <c r="Z31" s="194"/>
      <c r="AA31" s="184"/>
      <c r="AB31" s="232"/>
      <c r="AD31" s="91">
        <f>IF(ISERROR(MAX(AD7:AD26)),"0",MAX(AD7:AD26))</f>
        <v>0</v>
      </c>
      <c r="AE31" s="104" t="s">
        <v>264</v>
      </c>
      <c r="AF31" s="98"/>
      <c r="AG31" s="119"/>
      <c r="AH31" s="194"/>
      <c r="AI31" s="184"/>
    </row>
    <row r="32" spans="3:40" ht="16.5" thickBot="1" x14ac:dyDescent="0.3">
      <c r="C32" s="55" t="s">
        <v>258</v>
      </c>
      <c r="E32" s="59" t="s">
        <v>121</v>
      </c>
      <c r="G32" s="55" t="s">
        <v>47</v>
      </c>
      <c r="H32" s="55" t="s">
        <v>129</v>
      </c>
      <c r="I32" s="55" t="s">
        <v>130</v>
      </c>
    </row>
    <row r="33" spans="3:43" ht="16.5" thickBot="1" x14ac:dyDescent="0.3">
      <c r="C33" s="55" t="s">
        <v>301</v>
      </c>
      <c r="E33" s="59" t="s">
        <v>123</v>
      </c>
      <c r="G33" s="55" t="s">
        <v>47</v>
      </c>
      <c r="H33" s="55" t="s">
        <v>137</v>
      </c>
      <c r="I33" s="55" t="s">
        <v>138</v>
      </c>
      <c r="V33" s="450" t="s">
        <v>262</v>
      </c>
      <c r="W33" s="451"/>
      <c r="X33" s="451"/>
      <c r="Y33" s="451"/>
      <c r="Z33" s="188"/>
      <c r="AA33" s="181"/>
      <c r="AB33" s="232"/>
      <c r="AC33" s="63"/>
      <c r="AD33" s="450" t="s">
        <v>263</v>
      </c>
      <c r="AE33" s="451"/>
      <c r="AF33" s="451"/>
      <c r="AG33" s="451"/>
      <c r="AH33" s="188"/>
      <c r="AI33" s="181"/>
    </row>
    <row r="34" spans="3:43" ht="16.5" thickBot="1" x14ac:dyDescent="0.3">
      <c r="C34" s="55" t="s">
        <v>302</v>
      </c>
      <c r="E34" s="59" t="s">
        <v>125</v>
      </c>
      <c r="G34" s="55" t="s">
        <v>48</v>
      </c>
      <c r="H34" s="55" t="s">
        <v>79</v>
      </c>
      <c r="I34" s="55" t="s">
        <v>80</v>
      </c>
      <c r="N34" s="155" t="s">
        <v>268</v>
      </c>
      <c r="O34" s="247">
        <f>Q34+S34</f>
        <v>0</v>
      </c>
      <c r="P34" s="196" t="s">
        <v>341</v>
      </c>
      <c r="Q34" s="179">
        <f>Y45</f>
        <v>0</v>
      </c>
      <c r="R34" s="195" t="str">
        <f>'Auto Fill - F2A, F2B and F3'!C73</f>
        <v>Full Member Couples</v>
      </c>
      <c r="S34" s="179">
        <f>AG45</f>
        <v>0</v>
      </c>
      <c r="T34" s="249" t="str">
        <f>'Auto Fill - F2A, F2B and F3'!C168</f>
        <v>Full Member Couples</v>
      </c>
      <c r="V34" s="447" t="str">
        <f>IF(ISERROR(MAX(V35:V44)),"Data Error",IF(V49=0,"Full Member Couples",IF(OR(IF(Z46&gt;=Z45,"","Error")="Error",IF(Z48&gt;=Z47,"","Error")="Error"),"Check your Data","Full Member Couples ("&amp;V45&amp;") Partners ("&amp;V46&amp;") - [("&amp;V47&amp;") / ("&amp;V48&amp;")")))</f>
        <v>Full Member Couples</v>
      </c>
      <c r="W34" s="448"/>
      <c r="X34" s="448"/>
      <c r="Y34" s="448"/>
      <c r="Z34" s="189"/>
      <c r="AA34" s="190"/>
      <c r="AB34" s="232"/>
      <c r="AD34" s="447" t="str">
        <f>IF(AD49=0,"Full Member Couples",IF(OR(AND(AG45="",AG46=""),AND(AG47="",AG48="")),"Data Error",IF(ISERROR(MAX(AD35:AD44)),"Please check your data","Full Member Couples ("&amp;AD45&amp;")  Partners ("&amp;AD46&amp;")  [Paid ("&amp;AD47&amp;")/("&amp;AD48&amp;")]")))</f>
        <v>Full Member Couples</v>
      </c>
      <c r="AE34" s="448"/>
      <c r="AF34" s="448"/>
      <c r="AG34" s="448"/>
      <c r="AH34" s="189"/>
      <c r="AI34" s="190"/>
    </row>
    <row r="35" spans="3:43" x14ac:dyDescent="0.25">
      <c r="C35" s="55" t="s">
        <v>303</v>
      </c>
      <c r="E35" s="59" t="s">
        <v>127</v>
      </c>
      <c r="G35" s="55" t="s">
        <v>47</v>
      </c>
      <c r="H35" s="55" t="s">
        <v>117</v>
      </c>
      <c r="I35" s="55" t="s">
        <v>118</v>
      </c>
      <c r="N35" s="74">
        <v>25</v>
      </c>
      <c r="O35" s="252">
        <f>O34*N35</f>
        <v>0</v>
      </c>
      <c r="P35" s="73"/>
      <c r="Q35" s="132"/>
      <c r="R35" s="73"/>
      <c r="S35" s="132"/>
      <c r="T35" s="134"/>
      <c r="V35" s="121" t="str">
        <f>'Auto Fill - F2A, F2B and F3'!C74</f>
        <v/>
      </c>
      <c r="W35" s="65">
        <f>'Auto Fill - F2A, F2B and F3'!D74</f>
        <v>0</v>
      </c>
      <c r="X35" s="108">
        <f>'Auto Fill - F2A, F2B and F3'!Q74</f>
        <v>0</v>
      </c>
      <c r="Y35" s="112" t="str">
        <f>IF(ISERROR(FIND("Full",W35)),"",1)</f>
        <v/>
      </c>
      <c r="Z35" s="187" t="str">
        <f>IF(X35="P",X35,"")</f>
        <v/>
      </c>
      <c r="AA35" s="186" t="str">
        <f>_xlfn.CONCAT(IF(AND(RIGHT(W35,7)=" - Full",Z35="P"),"Paid Full",""),IF(AND(RIGHT(W35,7)=" - Full",Z35&lt;&gt;"P"),"UnPaid Full",""),IF(AND(RIGHT(W35,7)="Partner",Z35="P"),"Paid Partner",""),IF(AND(RIGHT(W35,7)="Partner",Z35&lt;&gt;"P"),"UnPaid Partner",""))</f>
        <v/>
      </c>
      <c r="AB35" s="233"/>
      <c r="AD35" s="121" t="str">
        <f>'Auto Fill - F2A, F2B and F3'!C169</f>
        <v/>
      </c>
      <c r="AE35" s="107">
        <f>'Auto Fill - F2A, F2B and F3'!D169</f>
        <v>0</v>
      </c>
      <c r="AF35" s="108">
        <f>'Auto Fill - F2A, F2B and F3'!Q169</f>
        <v>0</v>
      </c>
      <c r="AG35" s="112" t="str">
        <f t="shared" ref="AG35:AG36" si="6">IF(ISERROR(FIND("Full",AE35)),"",1)</f>
        <v/>
      </c>
      <c r="AH35" s="187" t="str">
        <f>IF(AF35="P",AF35,"")</f>
        <v/>
      </c>
      <c r="AI35" s="186" t="str">
        <f>_xlfn.CONCAT(IF(AND(RIGHT(AE35,7)=" - Full",AH35="P"),"Paid Full",""),IF(AND(RIGHT(AE35,7)=" - Full",AH35&lt;&gt;"P"),"UnPaid Full",""),IF(AND(RIGHT(AE35,7)="Partner",AH35="P"),"Paid Partner",""),IF(AND(RIGHT(AE35,7)="Partner",AH35&lt;&gt;"P"),"UnPaid Partner",""))</f>
        <v/>
      </c>
      <c r="AQ35" s="3"/>
    </row>
    <row r="36" spans="3:43" ht="16.5" thickBot="1" x14ac:dyDescent="0.3">
      <c r="C36" s="55" t="s">
        <v>304</v>
      </c>
      <c r="E36" s="59" t="s">
        <v>129</v>
      </c>
      <c r="G36" s="55" t="s">
        <v>51</v>
      </c>
      <c r="H36" s="55" t="s">
        <v>176</v>
      </c>
      <c r="I36" s="55" t="s">
        <v>177</v>
      </c>
      <c r="K36" s="3"/>
      <c r="N36" s="74">
        <v>15</v>
      </c>
      <c r="O36" s="252">
        <f>O34*N36</f>
        <v>0</v>
      </c>
      <c r="P36" s="73"/>
      <c r="Q36" s="132"/>
      <c r="R36" s="73"/>
      <c r="S36" s="132"/>
      <c r="T36" s="134"/>
      <c r="V36" s="122" t="str">
        <f>'Auto Fill - F2A, F2B and F3'!C75</f>
        <v/>
      </c>
      <c r="W36" s="64">
        <f>'Auto Fill - F2A, F2B and F3'!D75</f>
        <v>0</v>
      </c>
      <c r="X36" s="69">
        <f>'Auto Fill - F2A, F2B and F3'!Q75</f>
        <v>0</v>
      </c>
      <c r="Y36" s="113" t="str">
        <f t="shared" ref="Y36:Y44" si="7">IF(ISERROR(FIND("Full",W36)),"",1)</f>
        <v/>
      </c>
      <c r="Z36" s="187" t="str">
        <f t="shared" ref="Z36:Z44" si="8">IF(X36="P",X36,"")</f>
        <v/>
      </c>
      <c r="AA36" s="186" t="str">
        <f t="shared" ref="AA36:AA44" si="9">_xlfn.CONCAT(IF(AND(RIGHT(W36,7)=" - Full",Z36="P"),"Paid Full",""),IF(AND(RIGHT(W36,7)=" - Full",Z36&lt;&gt;"P"),"UnPaid Full",""),IF(AND(RIGHT(W36,7)="Partner",Z36="P"),"Paid Partner",""),IF(AND(RIGHT(W36,7)="Partner",Z36&lt;&gt;"P"),"UnPaid Partner",""))</f>
        <v/>
      </c>
      <c r="AB36" s="233"/>
      <c r="AD36" s="122" t="str">
        <f>'Auto Fill - F2A, F2B and F3'!C170</f>
        <v/>
      </c>
      <c r="AE36" s="64">
        <f>'Auto Fill - F2A, F2B and F3'!D170</f>
        <v>0</v>
      </c>
      <c r="AF36" s="69">
        <f>'Auto Fill - F2A, F2B and F3'!Q170</f>
        <v>0</v>
      </c>
      <c r="AG36" s="113" t="str">
        <f t="shared" si="6"/>
        <v/>
      </c>
      <c r="AH36" s="187" t="str">
        <f t="shared" ref="AH36:AH44" si="10">IF(AF36="P",AF36,"")</f>
        <v/>
      </c>
      <c r="AI36" s="186" t="str">
        <f t="shared" ref="AI36:AI44" si="11">_xlfn.CONCAT(IF(AND(RIGHT(AE36,7)=" - Full",AH36="P"),"Paid Full",""),IF(AND(RIGHT(AE36,7)=" - Full",AH36&lt;&gt;"P"),"UnPaid Full",""),IF(AND(RIGHT(AE36,7)="Partner",AH36="P"),"Paid Partner",""),IF(AND(RIGHT(AE36,7)="Partner",AH36&lt;&gt;"P"),"UnPaid Partner",""))</f>
        <v/>
      </c>
    </row>
    <row r="37" spans="3:43" x14ac:dyDescent="0.25">
      <c r="C37" s="55" t="s">
        <v>356</v>
      </c>
      <c r="E37" s="59" t="s">
        <v>131</v>
      </c>
      <c r="G37" s="55" t="s">
        <v>48</v>
      </c>
      <c r="H37" s="55" t="s">
        <v>81</v>
      </c>
      <c r="I37" s="55" t="s">
        <v>82</v>
      </c>
      <c r="K37" s="3"/>
      <c r="N37" s="155" t="s">
        <v>2</v>
      </c>
      <c r="O37" s="247">
        <f t="shared" ref="O37:O43" si="12">Q37+S37</f>
        <v>0</v>
      </c>
      <c r="P37" s="196" t="s">
        <v>342</v>
      </c>
      <c r="Q37" s="179">
        <f>Y46</f>
        <v>0</v>
      </c>
      <c r="R37" s="264"/>
      <c r="S37" s="179">
        <f>AG46</f>
        <v>0</v>
      </c>
      <c r="T37" s="265"/>
      <c r="V37" s="122" t="str">
        <f>'Auto Fill - F2A, F2B and F3'!C76</f>
        <v/>
      </c>
      <c r="W37" s="64">
        <f>'Auto Fill - F2A, F2B and F3'!D76</f>
        <v>0</v>
      </c>
      <c r="X37" s="69">
        <f>'Auto Fill - F2A, F2B and F3'!Q76</f>
        <v>0</v>
      </c>
      <c r="Y37" s="113" t="str">
        <f t="shared" si="7"/>
        <v/>
      </c>
      <c r="Z37" s="187" t="str">
        <f t="shared" si="8"/>
        <v/>
      </c>
      <c r="AA37" s="186" t="str">
        <f t="shared" si="9"/>
        <v/>
      </c>
      <c r="AB37" s="233"/>
      <c r="AD37" s="122" t="str">
        <f>'Auto Fill - F2A, F2B and F3'!C171</f>
        <v/>
      </c>
      <c r="AE37" s="64">
        <f>'Auto Fill - F2A, F2B and F3'!D171</f>
        <v>0</v>
      </c>
      <c r="AF37" s="69">
        <f>'Auto Fill - F2A, F2B and F3'!Q171</f>
        <v>0</v>
      </c>
      <c r="AG37" s="113" t="str">
        <f t="shared" ref="AG37:AG44" si="13">IF(ISERROR(FIND("Full",AE37)),"",1)</f>
        <v/>
      </c>
      <c r="AH37" s="187" t="str">
        <f t="shared" si="10"/>
        <v/>
      </c>
      <c r="AI37" s="186" t="str">
        <f t="shared" si="11"/>
        <v/>
      </c>
    </row>
    <row r="38" spans="3:43" x14ac:dyDescent="0.25">
      <c r="E38" s="59" t="s">
        <v>133</v>
      </c>
      <c r="G38" s="55" t="s">
        <v>47</v>
      </c>
      <c r="H38" s="55" t="s">
        <v>119</v>
      </c>
      <c r="I38" s="55" t="s">
        <v>120</v>
      </c>
      <c r="N38" s="74">
        <v>8</v>
      </c>
      <c r="O38" s="252">
        <f>O37*N38</f>
        <v>0</v>
      </c>
      <c r="P38" s="73"/>
      <c r="Q38" s="132"/>
      <c r="R38" s="73"/>
      <c r="S38" s="132"/>
      <c r="T38" s="134"/>
      <c r="V38" s="122" t="str">
        <f>'Auto Fill - F2A, F2B and F3'!C77</f>
        <v/>
      </c>
      <c r="W38" s="64">
        <f>'Auto Fill - F2A, F2B and F3'!D77</f>
        <v>0</v>
      </c>
      <c r="X38" s="69">
        <f>'Auto Fill - F2A, F2B and F3'!Q77</f>
        <v>0</v>
      </c>
      <c r="Y38" s="113" t="str">
        <f t="shared" si="7"/>
        <v/>
      </c>
      <c r="Z38" s="187" t="str">
        <f t="shared" si="8"/>
        <v/>
      </c>
      <c r="AA38" s="186" t="str">
        <f t="shared" si="9"/>
        <v/>
      </c>
      <c r="AB38" s="233"/>
      <c r="AD38" s="122" t="str">
        <f>'Auto Fill - F2A, F2B and F3'!C172</f>
        <v/>
      </c>
      <c r="AE38" s="64">
        <f>'Auto Fill - F2A, F2B and F3'!D172</f>
        <v>0</v>
      </c>
      <c r="AF38" s="69">
        <f>'Auto Fill - F2A, F2B and F3'!Q172</f>
        <v>0</v>
      </c>
      <c r="AG38" s="113" t="str">
        <f t="shared" si="13"/>
        <v/>
      </c>
      <c r="AH38" s="187" t="str">
        <f t="shared" si="10"/>
        <v/>
      </c>
      <c r="AI38" s="186" t="str">
        <f t="shared" si="11"/>
        <v/>
      </c>
    </row>
    <row r="39" spans="3:43" x14ac:dyDescent="0.25">
      <c r="E39" s="59" t="s">
        <v>135</v>
      </c>
      <c r="G39" s="55" t="s">
        <v>53</v>
      </c>
      <c r="H39" s="55" t="s">
        <v>212</v>
      </c>
      <c r="I39" s="55" t="s">
        <v>213</v>
      </c>
      <c r="N39" s="74">
        <v>5</v>
      </c>
      <c r="O39" s="252">
        <f>O37*N39</f>
        <v>0</v>
      </c>
      <c r="P39" s="73"/>
      <c r="Q39" s="132"/>
      <c r="R39" s="73"/>
      <c r="S39" s="132"/>
      <c r="T39" s="134"/>
      <c r="V39" s="122" t="str">
        <f>'Auto Fill - F2A, F2B and F3'!C78</f>
        <v/>
      </c>
      <c r="W39" s="64">
        <f>'Auto Fill - F2A, F2B and F3'!D78</f>
        <v>0</v>
      </c>
      <c r="X39" s="69">
        <f>'Auto Fill - F2A, F2B and F3'!Q78</f>
        <v>0</v>
      </c>
      <c r="Y39" s="113" t="str">
        <f t="shared" si="7"/>
        <v/>
      </c>
      <c r="Z39" s="187" t="str">
        <f t="shared" si="8"/>
        <v/>
      </c>
      <c r="AA39" s="186" t="str">
        <f t="shared" si="9"/>
        <v/>
      </c>
      <c r="AB39" s="233"/>
      <c r="AD39" s="122" t="str">
        <f>'Auto Fill - F2A, F2B and F3'!C173</f>
        <v/>
      </c>
      <c r="AE39" s="64">
        <f>'Auto Fill - F2A, F2B and F3'!D173</f>
        <v>0</v>
      </c>
      <c r="AF39" s="69">
        <f>'Auto Fill - F2A, F2B and F3'!Q173</f>
        <v>0</v>
      </c>
      <c r="AG39" s="113" t="str">
        <f t="shared" si="13"/>
        <v/>
      </c>
      <c r="AH39" s="187" t="str">
        <f t="shared" si="10"/>
        <v/>
      </c>
      <c r="AI39" s="186" t="str">
        <f t="shared" si="11"/>
        <v/>
      </c>
    </row>
    <row r="40" spans="3:43" x14ac:dyDescent="0.25">
      <c r="E40" s="59" t="s">
        <v>137</v>
      </c>
      <c r="G40" s="55" t="s">
        <v>47</v>
      </c>
      <c r="H40" s="55" t="s">
        <v>143</v>
      </c>
      <c r="I40" s="55" t="s">
        <v>144</v>
      </c>
      <c r="N40" s="262" t="s">
        <v>352</v>
      </c>
      <c r="O40" s="252">
        <f>O35+O38</f>
        <v>0</v>
      </c>
      <c r="P40" s="258"/>
      <c r="Q40" s="259"/>
      <c r="R40" s="258"/>
      <c r="S40" s="259"/>
      <c r="T40" s="260"/>
      <c r="V40" s="122" t="str">
        <f>'Auto Fill - F2A, F2B and F3'!C79</f>
        <v/>
      </c>
      <c r="W40" s="64">
        <f>'Auto Fill - F2A, F2B and F3'!D79</f>
        <v>0</v>
      </c>
      <c r="X40" s="69">
        <f>'Auto Fill - F2A, F2B and F3'!Q79</f>
        <v>0</v>
      </c>
      <c r="Y40" s="113" t="str">
        <f t="shared" si="7"/>
        <v/>
      </c>
      <c r="Z40" s="187" t="str">
        <f t="shared" si="8"/>
        <v/>
      </c>
      <c r="AA40" s="186" t="str">
        <f t="shared" si="9"/>
        <v/>
      </c>
      <c r="AB40" s="233"/>
      <c r="AD40" s="122" t="str">
        <f>'Auto Fill - F2A, F2B and F3'!C174</f>
        <v/>
      </c>
      <c r="AE40" s="64">
        <f>'Auto Fill - F2A, F2B and F3'!D174</f>
        <v>0</v>
      </c>
      <c r="AF40" s="69">
        <f>'Auto Fill - F2A, F2B and F3'!Q174</f>
        <v>0</v>
      </c>
      <c r="AG40" s="113" t="str">
        <f t="shared" si="13"/>
        <v/>
      </c>
      <c r="AH40" s="187" t="str">
        <f t="shared" si="10"/>
        <v/>
      </c>
      <c r="AI40" s="186" t="str">
        <f t="shared" si="11"/>
        <v/>
      </c>
    </row>
    <row r="41" spans="3:43" ht="16.5" thickBot="1" x14ac:dyDescent="0.3">
      <c r="E41" s="59" t="s">
        <v>139</v>
      </c>
      <c r="G41" s="55" t="s">
        <v>50</v>
      </c>
      <c r="H41" s="55" t="s">
        <v>188</v>
      </c>
      <c r="I41" s="55" t="s">
        <v>189</v>
      </c>
      <c r="N41" s="263" t="s">
        <v>353</v>
      </c>
      <c r="O41" s="261">
        <f>O36+O39</f>
        <v>0</v>
      </c>
      <c r="P41" s="141"/>
      <c r="Q41" s="140"/>
      <c r="R41" s="141"/>
      <c r="S41" s="140"/>
      <c r="T41" s="142"/>
      <c r="V41" s="122" t="str">
        <f>'Auto Fill - F2A, F2B and F3'!C80</f>
        <v/>
      </c>
      <c r="W41" s="64">
        <f>'Auto Fill - F2A, F2B and F3'!D80</f>
        <v>0</v>
      </c>
      <c r="X41" s="69">
        <f>'Auto Fill - F2A, F2B and F3'!Q80</f>
        <v>0</v>
      </c>
      <c r="Y41" s="113" t="str">
        <f t="shared" si="7"/>
        <v/>
      </c>
      <c r="Z41" s="187" t="str">
        <f t="shared" si="8"/>
        <v/>
      </c>
      <c r="AA41" s="186" t="str">
        <f t="shared" si="9"/>
        <v/>
      </c>
      <c r="AB41" s="233"/>
      <c r="AD41" s="122" t="str">
        <f>'Auto Fill - F2A, F2B and F3'!C175</f>
        <v/>
      </c>
      <c r="AE41" s="64">
        <f>'Auto Fill - F2A, F2B and F3'!D175</f>
        <v>0</v>
      </c>
      <c r="AF41" s="69">
        <f>'Auto Fill - F2A, F2B and F3'!Q175</f>
        <v>0</v>
      </c>
      <c r="AG41" s="113" t="str">
        <f t="shared" si="13"/>
        <v/>
      </c>
      <c r="AH41" s="187" t="str">
        <f t="shared" si="10"/>
        <v/>
      </c>
      <c r="AI41" s="186" t="str">
        <f t="shared" si="11"/>
        <v/>
      </c>
    </row>
    <row r="42" spans="3:43" x14ac:dyDescent="0.25">
      <c r="E42" s="59" t="s">
        <v>141</v>
      </c>
      <c r="G42" s="55" t="s">
        <v>52</v>
      </c>
      <c r="H42" s="55" t="s">
        <v>161</v>
      </c>
      <c r="I42" s="55" t="s">
        <v>162</v>
      </c>
      <c r="N42" s="70" t="str">
        <f>O34&amp;" + "&amp;O37</f>
        <v>0 + 0</v>
      </c>
      <c r="O42" s="145">
        <f t="shared" si="12"/>
        <v>0</v>
      </c>
      <c r="P42" s="196" t="s">
        <v>313</v>
      </c>
      <c r="Q42" s="131">
        <f>Y47</f>
        <v>0</v>
      </c>
      <c r="R42" s="264"/>
      <c r="S42" s="131"/>
      <c r="T42" s="265"/>
      <c r="V42" s="122" t="str">
        <f>'Auto Fill - F2A, F2B and F3'!C81</f>
        <v/>
      </c>
      <c r="W42" s="64">
        <f>'Auto Fill - F2A, F2B and F3'!D81</f>
        <v>0</v>
      </c>
      <c r="X42" s="69">
        <f>'Auto Fill - F2A, F2B and F3'!Q81</f>
        <v>0</v>
      </c>
      <c r="Y42" s="113" t="str">
        <f t="shared" si="7"/>
        <v/>
      </c>
      <c r="Z42" s="187" t="str">
        <f t="shared" si="8"/>
        <v/>
      </c>
      <c r="AA42" s="186" t="str">
        <f t="shared" si="9"/>
        <v/>
      </c>
      <c r="AB42" s="233"/>
      <c r="AD42" s="122" t="str">
        <f>'Auto Fill - F2A, F2B and F3'!C176</f>
        <v/>
      </c>
      <c r="AE42" s="64">
        <f>'Auto Fill - F2A, F2B and F3'!D176</f>
        <v>0</v>
      </c>
      <c r="AF42" s="69">
        <f>'Auto Fill - F2A, F2B and F3'!Q176</f>
        <v>0</v>
      </c>
      <c r="AG42" s="113" t="str">
        <f t="shared" si="13"/>
        <v/>
      </c>
      <c r="AH42" s="187" t="str">
        <f t="shared" si="10"/>
        <v/>
      </c>
      <c r="AI42" s="186" t="str">
        <f t="shared" si="11"/>
        <v/>
      </c>
    </row>
    <row r="43" spans="3:43" ht="16.5" thickBot="1" x14ac:dyDescent="0.3">
      <c r="E43" s="59" t="s">
        <v>143</v>
      </c>
      <c r="G43" s="55" t="s">
        <v>48</v>
      </c>
      <c r="H43" s="55" t="s">
        <v>85</v>
      </c>
      <c r="I43" s="55" t="s">
        <v>86</v>
      </c>
      <c r="N43" s="71" t="str">
        <f>IF(AND(VALUE(LEFT(N42,FIND("+",N42)-2))=0,VALUE(RIGHT(N42,FIND("+",N42)-(FIND("+",N42)-1)))=0),"",N42)</f>
        <v/>
      </c>
      <c r="O43" s="146">
        <f t="shared" si="12"/>
        <v>0</v>
      </c>
      <c r="P43" s="199" t="s">
        <v>315</v>
      </c>
      <c r="Q43" s="140">
        <f>Y48</f>
        <v>0</v>
      </c>
      <c r="R43" s="141"/>
      <c r="S43" s="140"/>
      <c r="T43" s="72"/>
      <c r="V43" s="122" t="str">
        <f>'Auto Fill - F2A, F2B and F3'!C82</f>
        <v/>
      </c>
      <c r="W43" s="64">
        <f>'Auto Fill - F2A, F2B and F3'!D82</f>
        <v>0</v>
      </c>
      <c r="X43" s="69">
        <f>'Auto Fill - F2A, F2B and F3'!Q82</f>
        <v>0</v>
      </c>
      <c r="Y43" s="113" t="str">
        <f t="shared" si="7"/>
        <v/>
      </c>
      <c r="Z43" s="187" t="str">
        <f t="shared" si="8"/>
        <v/>
      </c>
      <c r="AA43" s="186" t="str">
        <f t="shared" si="9"/>
        <v/>
      </c>
      <c r="AB43" s="233"/>
      <c r="AD43" s="122" t="str">
        <f>'Auto Fill - F2A, F2B and F3'!C177</f>
        <v/>
      </c>
      <c r="AE43" s="64">
        <f>'Auto Fill - F2A, F2B and F3'!D177</f>
        <v>0</v>
      </c>
      <c r="AF43" s="69">
        <f>'Auto Fill - F2A, F2B and F3'!Q177</f>
        <v>0</v>
      </c>
      <c r="AG43" s="113" t="str">
        <f t="shared" si="13"/>
        <v/>
      </c>
      <c r="AH43" s="187" t="str">
        <f t="shared" si="10"/>
        <v/>
      </c>
      <c r="AI43" s="186" t="str">
        <f t="shared" si="11"/>
        <v/>
      </c>
    </row>
    <row r="44" spans="3:43" ht="16.5" thickBot="1" x14ac:dyDescent="0.3">
      <c r="E44" s="59" t="s">
        <v>145</v>
      </c>
      <c r="G44" s="55" t="s">
        <v>48</v>
      </c>
      <c r="H44" s="55" t="s">
        <v>83</v>
      </c>
      <c r="I44" s="55" t="s">
        <v>84</v>
      </c>
      <c r="V44" s="123" t="str">
        <f>'Auto Fill - F2A, F2B and F3'!C83</f>
        <v/>
      </c>
      <c r="W44" s="110">
        <f>'Auto Fill - F2A, F2B and F3'!D83</f>
        <v>0</v>
      </c>
      <c r="X44" s="111">
        <f>'Auto Fill - F2A, F2B and F3'!Q83</f>
        <v>0</v>
      </c>
      <c r="Y44" s="114" t="str">
        <f t="shared" si="7"/>
        <v/>
      </c>
      <c r="Z44" s="187" t="str">
        <f t="shared" si="8"/>
        <v/>
      </c>
      <c r="AA44" s="186" t="str">
        <f t="shared" si="9"/>
        <v/>
      </c>
      <c r="AB44" s="233"/>
      <c r="AD44" s="122" t="str">
        <f>'Auto Fill - F2A, F2B and F3'!C178</f>
        <v/>
      </c>
      <c r="AE44" s="64">
        <f>'Auto Fill - F2A, F2B and F3'!D178</f>
        <v>0</v>
      </c>
      <c r="AF44" s="69">
        <f>'Auto Fill - F2A, F2B and F3'!Q178</f>
        <v>0</v>
      </c>
      <c r="AG44" s="113" t="str">
        <f t="shared" si="13"/>
        <v/>
      </c>
      <c r="AH44" s="187" t="str">
        <f t="shared" si="10"/>
        <v/>
      </c>
      <c r="AI44" s="186" t="str">
        <f t="shared" si="11"/>
        <v/>
      </c>
    </row>
    <row r="45" spans="3:43" x14ac:dyDescent="0.25">
      <c r="E45" s="59" t="s">
        <v>147</v>
      </c>
      <c r="G45" s="55" t="s">
        <v>50</v>
      </c>
      <c r="H45" s="55" t="s">
        <v>198</v>
      </c>
      <c r="I45" s="55" t="s">
        <v>199</v>
      </c>
      <c r="O45" s="10"/>
      <c r="P45" s="10"/>
      <c r="V45" s="101" t="str">
        <f>IF(Y45=0,"",Y45)</f>
        <v/>
      </c>
      <c r="W45" s="115" t="s">
        <v>314</v>
      </c>
      <c r="X45" s="94"/>
      <c r="Y45" s="95">
        <f>IF(Z45&gt;Z46,"",COUNTIFS(AA35:AA44,"UnPaid Full"))</f>
        <v>0</v>
      </c>
      <c r="Z45" s="216">
        <f>COUNTIFS(AA35:AA44,"UnPaid Full")</f>
        <v>0</v>
      </c>
      <c r="AA45" s="217" t="s">
        <v>259</v>
      </c>
      <c r="AB45" s="234"/>
      <c r="AD45" s="101" t="str">
        <f>IF(AG45=0,"",AG45)</f>
        <v/>
      </c>
      <c r="AE45" s="115" t="s">
        <v>314</v>
      </c>
      <c r="AF45" s="94"/>
      <c r="AG45" s="95">
        <f>IF(AH45&gt;AH46,"",COUNTIFS(AI35:AI44,"UnPaid Full"))</f>
        <v>0</v>
      </c>
      <c r="AH45" s="216">
        <f>COUNTIFS(AI35:AI44,"UnPaid Full")</f>
        <v>0</v>
      </c>
      <c r="AI45" s="217" t="s">
        <v>259</v>
      </c>
    </row>
    <row r="46" spans="3:43" ht="16.5" thickBot="1" x14ac:dyDescent="0.3">
      <c r="E46" s="59" t="s">
        <v>149</v>
      </c>
      <c r="G46" s="55" t="s">
        <v>47</v>
      </c>
      <c r="H46" s="55" t="s">
        <v>133</v>
      </c>
      <c r="I46" s="55" t="s">
        <v>134</v>
      </c>
      <c r="M46" s="4"/>
      <c r="O46" s="10"/>
      <c r="P46" s="10"/>
      <c r="S46" s="10"/>
      <c r="V46" s="90" t="str">
        <f>IF(Y46=0,"",Y46)</f>
        <v/>
      </c>
      <c r="W46" s="125" t="s">
        <v>310</v>
      </c>
      <c r="X46" s="126"/>
      <c r="Y46" s="127">
        <f>IF(Z45&gt;Z46,"",COUNTIFS(AA35:AA44,"UnPaid Partner")-Y45)</f>
        <v>0</v>
      </c>
      <c r="Z46" s="216">
        <f>COUNTIFS(AA35:AA44,"UnPaid Partner")</f>
        <v>0</v>
      </c>
      <c r="AA46" s="217" t="s">
        <v>267</v>
      </c>
      <c r="AB46" s="234"/>
      <c r="AD46" s="90" t="str">
        <f>IF(AG46=0,"",AG46)</f>
        <v/>
      </c>
      <c r="AE46" s="125" t="s">
        <v>310</v>
      </c>
      <c r="AF46" s="126"/>
      <c r="AG46" s="127">
        <f>IF(AH45&gt;AH46,"",COUNTIFS(AI35:AI44,"UnPaid Partner")-AG45)</f>
        <v>0</v>
      </c>
      <c r="AH46" s="216">
        <f>COUNTIFS(AI35:AI44,"UnPaid Partner")</f>
        <v>0</v>
      </c>
      <c r="AI46" s="217" t="s">
        <v>267</v>
      </c>
    </row>
    <row r="47" spans="3:43" x14ac:dyDescent="0.25">
      <c r="E47" s="59" t="s">
        <v>151</v>
      </c>
      <c r="G47" s="55" t="s">
        <v>48</v>
      </c>
      <c r="H47" s="55" t="s">
        <v>87</v>
      </c>
      <c r="I47" s="55" t="s">
        <v>88</v>
      </c>
      <c r="M47" s="4"/>
      <c r="O47" s="10"/>
      <c r="P47" s="10"/>
      <c r="V47" s="101" t="str">
        <f>IF(Y47=0,"",Y47)</f>
        <v/>
      </c>
      <c r="W47" s="115" t="s">
        <v>313</v>
      </c>
      <c r="X47" s="94"/>
      <c r="Y47" s="95">
        <f>IF(Z47=0,0,COUNTIFS(AA35:AA44,"Paid Full"))</f>
        <v>0</v>
      </c>
      <c r="Z47" s="216">
        <f>COUNTIFS(AA35:AA44,"Paid Full")</f>
        <v>0</v>
      </c>
      <c r="AA47" s="217" t="s">
        <v>259</v>
      </c>
      <c r="AB47" s="234"/>
      <c r="AD47" s="101" t="str">
        <f>IF(AG47=0,"",AG47)</f>
        <v/>
      </c>
      <c r="AE47" s="115" t="s">
        <v>313</v>
      </c>
      <c r="AF47" s="94"/>
      <c r="AG47" s="95">
        <f>IF(AH47=0,0,COUNTIFS(AI35:AI44,"Paid Full"))</f>
        <v>0</v>
      </c>
      <c r="AH47" s="216">
        <f>COUNTIFS(AI35:AI44,"Paid Full")</f>
        <v>0</v>
      </c>
      <c r="AI47" s="217" t="s">
        <v>259</v>
      </c>
    </row>
    <row r="48" spans="3:43" ht="16.5" thickBot="1" x14ac:dyDescent="0.3">
      <c r="E48" s="59" t="s">
        <v>153</v>
      </c>
      <c r="G48" s="55" t="s">
        <v>48</v>
      </c>
      <c r="H48" s="55" t="s">
        <v>89</v>
      </c>
      <c r="I48" s="55" t="s">
        <v>90</v>
      </c>
      <c r="L48" s="4"/>
      <c r="M48" s="4"/>
      <c r="O48" s="10"/>
      <c r="P48" s="10"/>
      <c r="S48" s="10"/>
      <c r="V48" s="90" t="str">
        <f>IF(Y48=0,"",Y48)</f>
        <v/>
      </c>
      <c r="W48" s="125" t="s">
        <v>309</v>
      </c>
      <c r="X48" s="126"/>
      <c r="Y48" s="127">
        <f>IF(Z48=0,0,COUNTIFS(AA35:AA44,"Paid Partner")-Z47)</f>
        <v>0</v>
      </c>
      <c r="Z48" s="216">
        <f>COUNTIFS(AA35:AA44,"Paid Partner")</f>
        <v>0</v>
      </c>
      <c r="AA48" s="217" t="s">
        <v>267</v>
      </c>
      <c r="AB48" s="234"/>
      <c r="AD48" s="90" t="str">
        <f>IF(AG48=0,"",AG48)</f>
        <v/>
      </c>
      <c r="AE48" s="125" t="s">
        <v>309</v>
      </c>
      <c r="AF48" s="126"/>
      <c r="AG48" s="127">
        <f>IF(AH48=0,0,COUNTIFS(AI35:AI44,"Paid Partner")-AH47)</f>
        <v>0</v>
      </c>
      <c r="AH48" s="216">
        <f>COUNTIFS(AI35:AI44,"Paid Partner")</f>
        <v>0</v>
      </c>
      <c r="AI48" s="217" t="s">
        <v>267</v>
      </c>
    </row>
    <row r="49" spans="5:35" ht="16.5" thickBot="1" x14ac:dyDescent="0.3">
      <c r="E49" s="59" t="s">
        <v>155</v>
      </c>
      <c r="G49" s="55" t="s">
        <v>48</v>
      </c>
      <c r="H49" s="55" t="s">
        <v>103</v>
      </c>
      <c r="I49" s="55" t="s">
        <v>104</v>
      </c>
      <c r="L49" s="4"/>
      <c r="M49" s="4"/>
      <c r="P49" s="10"/>
      <c r="V49" s="138">
        <f>IF(ISERROR(MAX(V35:V44)),"0",MAX(V35:V44))</f>
        <v>0</v>
      </c>
      <c r="W49" s="139" t="s">
        <v>264</v>
      </c>
      <c r="X49" s="126"/>
      <c r="Y49" s="127"/>
      <c r="Z49" s="194"/>
      <c r="AA49" s="184"/>
      <c r="AB49" s="232"/>
      <c r="AD49" s="138">
        <f>IF(ISERROR(MAX(AD35:AD44)),"0",MAX(AD35:AD44))</f>
        <v>0</v>
      </c>
      <c r="AE49" s="139" t="s">
        <v>264</v>
      </c>
      <c r="AF49" s="126"/>
      <c r="AG49" s="127"/>
      <c r="AH49" s="194"/>
      <c r="AI49" s="184"/>
    </row>
    <row r="50" spans="5:35" ht="16.5" thickBot="1" x14ac:dyDescent="0.3">
      <c r="E50" s="59" t="s">
        <v>157</v>
      </c>
      <c r="G50" s="56" t="s">
        <v>48</v>
      </c>
      <c r="H50" s="56" t="s">
        <v>67</v>
      </c>
      <c r="I50" s="56" t="s">
        <v>68</v>
      </c>
      <c r="L50" s="4"/>
      <c r="M50" s="2"/>
    </row>
    <row r="51" spans="5:35" ht="16.5" thickBot="1" x14ac:dyDescent="0.3">
      <c r="E51" s="59" t="s">
        <v>159</v>
      </c>
      <c r="G51" s="55" t="s">
        <v>48</v>
      </c>
      <c r="H51" s="55" t="s">
        <v>91</v>
      </c>
      <c r="I51" s="55" t="s">
        <v>92</v>
      </c>
      <c r="L51" s="4"/>
      <c r="M51" s="2"/>
      <c r="V51" s="450" t="s">
        <v>262</v>
      </c>
      <c r="W51" s="451"/>
      <c r="X51" s="451"/>
      <c r="Y51" s="451"/>
      <c r="Z51" s="188"/>
      <c r="AA51" s="181"/>
      <c r="AB51" s="232"/>
      <c r="AD51" s="450" t="s">
        <v>263</v>
      </c>
      <c r="AE51" s="451"/>
      <c r="AF51" s="451"/>
      <c r="AG51" s="451"/>
      <c r="AH51" s="188"/>
      <c r="AI51" s="181"/>
    </row>
    <row r="52" spans="5:35" ht="16.5" thickBot="1" x14ac:dyDescent="0.3">
      <c r="E52" s="59" t="s">
        <v>161</v>
      </c>
      <c r="G52" s="55" t="s">
        <v>48</v>
      </c>
      <c r="H52" s="55" t="s">
        <v>93</v>
      </c>
      <c r="I52" s="55" t="s">
        <v>94</v>
      </c>
      <c r="L52" s="2"/>
      <c r="M52" s="2"/>
      <c r="N52" s="155" t="s">
        <v>227</v>
      </c>
      <c r="O52" s="179">
        <f>Q52+S52</f>
        <v>0</v>
      </c>
      <c r="P52" s="196" t="s">
        <v>318</v>
      </c>
      <c r="Q52" s="248">
        <f>Y58</f>
        <v>0</v>
      </c>
      <c r="R52" s="195" t="str">
        <f>'Auto Fill - F2A, F2B and F3'!C84</f>
        <v>Life Members</v>
      </c>
      <c r="S52" s="179">
        <f>AG58</f>
        <v>0</v>
      </c>
      <c r="T52" s="249" t="str">
        <f>'Auto Fill - F2A, F2B and F3'!C179</f>
        <v>Life Members</v>
      </c>
      <c r="V52" s="447" t="str">
        <f>IF(V61=0,"Life Members",IF(ISERROR(MAX(V53:V57)),"Please check your data","Life members paid for - "&amp;Y58&amp;" ("&amp;Y58+Y59&amp;")"))</f>
        <v>Life Members</v>
      </c>
      <c r="W52" s="448"/>
      <c r="X52" s="448"/>
      <c r="Y52" s="449"/>
      <c r="Z52" s="189"/>
      <c r="AA52" s="190"/>
      <c r="AB52" s="232"/>
      <c r="AD52" s="447" t="str">
        <f>IF(AD61=0,"Life Members",IF(ISERROR(MAX(AD53:AD57)),"Please check your data","Life members paid for - "&amp;AG58&amp;" ("&amp;AG58+AG59&amp;")"))</f>
        <v>Life Members</v>
      </c>
      <c r="AE52" s="448"/>
      <c r="AF52" s="448"/>
      <c r="AG52" s="449"/>
      <c r="AH52" s="189"/>
      <c r="AI52" s="190"/>
    </row>
    <row r="53" spans="5:35" ht="16.5" thickBot="1" x14ac:dyDescent="0.3">
      <c r="E53" s="59" t="s">
        <v>163</v>
      </c>
      <c r="G53" s="55" t="s">
        <v>53</v>
      </c>
      <c r="H53" s="55" t="s">
        <v>208</v>
      </c>
      <c r="I53" s="55" t="s">
        <v>209</v>
      </c>
      <c r="L53" s="2"/>
      <c r="M53" s="2"/>
      <c r="N53" s="156"/>
      <c r="O53" s="146">
        <f>Q53+S53</f>
        <v>0</v>
      </c>
      <c r="P53" s="199" t="s">
        <v>319</v>
      </c>
      <c r="Q53" s="250">
        <f>Y59</f>
        <v>0</v>
      </c>
      <c r="R53" s="141"/>
      <c r="S53" s="251">
        <f>AG59</f>
        <v>0</v>
      </c>
      <c r="T53" s="142"/>
      <c r="V53" s="121" t="str">
        <f>'Auto Fill - F2A, F2B and F3'!C85</f>
        <v/>
      </c>
      <c r="W53" s="107">
        <f>'Auto Fill - F2A, F2B and F3'!D85</f>
        <v>0</v>
      </c>
      <c r="X53" s="108">
        <f>'Auto Fill - F2A, F2B and F3'!Q85</f>
        <v>0</v>
      </c>
      <c r="Y53" s="112">
        <f>IF(X53='Auto Fill - F2A, F2B and F3'!$AG$11,1,IF(X53&lt;&gt;0,2,3))</f>
        <v>3</v>
      </c>
      <c r="Z53" s="187"/>
      <c r="AA53" s="186" t="str">
        <f>RIGHT(W53,11)</f>
        <v>0</v>
      </c>
      <c r="AB53" s="233"/>
      <c r="AD53" s="121" t="str">
        <f>'Auto Fill - F2A, F2B and F3'!C180</f>
        <v/>
      </c>
      <c r="AE53" s="107">
        <f>'Auto Fill - F2A, F2B and F3'!D180</f>
        <v>0</v>
      </c>
      <c r="AF53" s="108">
        <f>'Auto Fill - F2A, F2B and F3'!Q180</f>
        <v>0</v>
      </c>
      <c r="AG53" s="112">
        <f>IF(AF53='Auto Fill - F2A, F2B and F3'!$AG$11,1,IF(AF53&lt;&gt;0,2,3))</f>
        <v>3</v>
      </c>
      <c r="AH53" s="187"/>
      <c r="AI53" s="186" t="str">
        <f>RIGHT(AE53,11)</f>
        <v>0</v>
      </c>
    </row>
    <row r="54" spans="5:35" x14ac:dyDescent="0.25">
      <c r="E54" s="59" t="s">
        <v>165</v>
      </c>
      <c r="G54" s="55" t="s">
        <v>53</v>
      </c>
      <c r="H54" s="55" t="s">
        <v>214</v>
      </c>
      <c r="I54" s="55" t="s">
        <v>215</v>
      </c>
      <c r="L54" s="2"/>
      <c r="M54" s="4"/>
      <c r="V54" s="122" t="str">
        <f>'Auto Fill - F2A, F2B and F3'!C86</f>
        <v/>
      </c>
      <c r="W54" s="64">
        <f>'Auto Fill - F2A, F2B and F3'!D86</f>
        <v>0</v>
      </c>
      <c r="X54" s="69">
        <f>'Auto Fill - F2A, F2B and F3'!Q86</f>
        <v>0</v>
      </c>
      <c r="Y54" s="113">
        <f>IF(X54='Auto Fill - F2A, F2B and F3'!$AG$11,1,IF(X54&lt;&gt;0,2,3))</f>
        <v>3</v>
      </c>
      <c r="Z54" s="187"/>
      <c r="AA54" s="186" t="str">
        <f t="shared" ref="AA54:AA57" si="14">RIGHT(W54,11)</f>
        <v>0</v>
      </c>
      <c r="AB54" s="233"/>
      <c r="AD54" s="122" t="str">
        <f>'Auto Fill - F2A, F2B and F3'!C181</f>
        <v/>
      </c>
      <c r="AE54" s="64">
        <f>'Auto Fill - F2A, F2B and F3'!D181</f>
        <v>0</v>
      </c>
      <c r="AF54" s="69">
        <f>'Auto Fill - F2A, F2B and F3'!Q181</f>
        <v>0</v>
      </c>
      <c r="AG54" s="113">
        <f>IF(AF54='Auto Fill - F2A, F2B and F3'!$AG$11,1,IF(AF54&lt;&gt;0,2,3))</f>
        <v>3</v>
      </c>
      <c r="AH54" s="187"/>
      <c r="AI54" s="186" t="str">
        <f t="shared" ref="AI54:AI57" si="15">RIGHT(AE54,11)</f>
        <v>0</v>
      </c>
    </row>
    <row r="55" spans="5:35" x14ac:dyDescent="0.25">
      <c r="E55" s="59" t="s">
        <v>167</v>
      </c>
      <c r="G55" s="55" t="s">
        <v>47</v>
      </c>
      <c r="H55" s="55" t="s">
        <v>123</v>
      </c>
      <c r="I55" s="55" t="s">
        <v>124</v>
      </c>
      <c r="L55" s="2"/>
      <c r="M55" s="4"/>
      <c r="V55" s="122" t="str">
        <f>'Auto Fill - F2A, F2B and F3'!C87</f>
        <v/>
      </c>
      <c r="W55" s="64">
        <f>'Auto Fill - F2A, F2B and F3'!D87</f>
        <v>0</v>
      </c>
      <c r="X55" s="69">
        <f>'Auto Fill - F2A, F2B and F3'!Q87</f>
        <v>0</v>
      </c>
      <c r="Y55" s="113">
        <f>IF(X55='Auto Fill - F2A, F2B and F3'!$AG$11,1,IF(X55&lt;&gt;0,2,3))</f>
        <v>3</v>
      </c>
      <c r="Z55" s="187"/>
      <c r="AA55" s="186" t="str">
        <f t="shared" si="14"/>
        <v>0</v>
      </c>
      <c r="AB55" s="233"/>
      <c r="AD55" s="122" t="str">
        <f>'Auto Fill - F2A, F2B and F3'!C182</f>
        <v/>
      </c>
      <c r="AE55" s="64">
        <f>'Auto Fill - F2A, F2B and F3'!D182</f>
        <v>0</v>
      </c>
      <c r="AF55" s="69">
        <f>'Auto Fill - F2A, F2B and F3'!Q182</f>
        <v>0</v>
      </c>
      <c r="AG55" s="113">
        <f>IF(AF55='Auto Fill - F2A, F2B and F3'!$AG$11,1,IF(AF55&lt;&gt;0,2,3))</f>
        <v>3</v>
      </c>
      <c r="AH55" s="187"/>
      <c r="AI55" s="186" t="str">
        <f t="shared" si="15"/>
        <v>0</v>
      </c>
    </row>
    <row r="56" spans="5:35" x14ac:dyDescent="0.25">
      <c r="E56" s="59" t="s">
        <v>169</v>
      </c>
      <c r="G56" s="55" t="s">
        <v>52</v>
      </c>
      <c r="H56" s="55" t="s">
        <v>163</v>
      </c>
      <c r="I56" s="55" t="s">
        <v>164</v>
      </c>
      <c r="L56" s="4"/>
      <c r="M56" s="4"/>
      <c r="V56" s="122" t="str">
        <f>'Auto Fill - F2A, F2B and F3'!C88</f>
        <v/>
      </c>
      <c r="W56" s="64">
        <f>'Auto Fill - F2A, F2B and F3'!D88</f>
        <v>0</v>
      </c>
      <c r="X56" s="69">
        <f>'Auto Fill - F2A, F2B and F3'!Q88</f>
        <v>0</v>
      </c>
      <c r="Y56" s="113">
        <f>IF(X56='Auto Fill - F2A, F2B and F3'!$AG$11,1,IF(X56&lt;&gt;0,2,3))</f>
        <v>3</v>
      </c>
      <c r="Z56" s="187"/>
      <c r="AA56" s="186" t="str">
        <f t="shared" si="14"/>
        <v>0</v>
      </c>
      <c r="AB56" s="233"/>
      <c r="AD56" s="122" t="str">
        <f>'Auto Fill - F2A, F2B and F3'!C183</f>
        <v/>
      </c>
      <c r="AE56" s="64">
        <f>'Auto Fill - F2A, F2B and F3'!D183</f>
        <v>0</v>
      </c>
      <c r="AF56" s="69">
        <f>'Auto Fill - F2A, F2B and F3'!Q183</f>
        <v>0</v>
      </c>
      <c r="AG56" s="113">
        <f>IF(AF56='Auto Fill - F2A, F2B and F3'!$AG$11,1,IF(AF56&lt;&gt;0,2,3))</f>
        <v>3</v>
      </c>
      <c r="AH56" s="187"/>
      <c r="AI56" s="186" t="str">
        <f t="shared" si="15"/>
        <v>0</v>
      </c>
    </row>
    <row r="57" spans="5:35" ht="16.5" thickBot="1" x14ac:dyDescent="0.3">
      <c r="E57" s="59" t="s">
        <v>171</v>
      </c>
      <c r="G57" s="55" t="s">
        <v>48</v>
      </c>
      <c r="H57" s="55" t="s">
        <v>95</v>
      </c>
      <c r="I57" s="55" t="s">
        <v>96</v>
      </c>
      <c r="L57" s="4"/>
      <c r="M57" s="4"/>
      <c r="V57" s="123" t="str">
        <f>'Auto Fill - F2A, F2B and F3'!C89</f>
        <v/>
      </c>
      <c r="W57" s="110">
        <f>'Auto Fill - F2A, F2B and F3'!D89</f>
        <v>0</v>
      </c>
      <c r="X57" s="111">
        <f>'Auto Fill - F2A, F2B and F3'!Q89</f>
        <v>0</v>
      </c>
      <c r="Y57" s="114">
        <f>IF(X57='Auto Fill - F2A, F2B and F3'!$AG$11,1,IF(X57&lt;&gt;0,2,3))</f>
        <v>3</v>
      </c>
      <c r="Z57" s="187"/>
      <c r="AA57" s="186" t="str">
        <f t="shared" si="14"/>
        <v>0</v>
      </c>
      <c r="AB57" s="233"/>
      <c r="AD57" s="123" t="str">
        <f>'Auto Fill - F2A, F2B and F3'!C184</f>
        <v/>
      </c>
      <c r="AE57" s="64">
        <f>'Auto Fill - F2A, F2B and F3'!D184</f>
        <v>0</v>
      </c>
      <c r="AF57" s="111">
        <f>'Auto Fill - F2A, F2B and F3'!Q184</f>
        <v>0</v>
      </c>
      <c r="AG57" s="114">
        <f>IF(AF57='Auto Fill - F2A, F2B and F3'!$AG$11,1,IF(AF57&lt;&gt;0,2,3))</f>
        <v>3</v>
      </c>
      <c r="AH57" s="187"/>
      <c r="AI57" s="186" t="str">
        <f t="shared" si="15"/>
        <v>0</v>
      </c>
    </row>
    <row r="58" spans="5:35" x14ac:dyDescent="0.25">
      <c r="E58" s="59" t="s">
        <v>173</v>
      </c>
      <c r="G58" s="55" t="s">
        <v>48</v>
      </c>
      <c r="H58" s="55" t="s">
        <v>105</v>
      </c>
      <c r="I58" s="55" t="s">
        <v>106</v>
      </c>
      <c r="L58" s="4"/>
      <c r="M58" s="4"/>
      <c r="V58" s="124">
        <f>Y58</f>
        <v>0</v>
      </c>
      <c r="W58" s="102" t="s">
        <v>340</v>
      </c>
      <c r="X58" s="94"/>
      <c r="Y58" s="95">
        <f>COUNTIFS(AA53:AA57,"Life Member",Y53:Y57,1)</f>
        <v>0</v>
      </c>
      <c r="Z58" s="191"/>
      <c r="AA58" s="192"/>
      <c r="AB58" s="232"/>
      <c r="AD58" s="124">
        <f>AG58</f>
        <v>0</v>
      </c>
      <c r="AE58" s="102" t="s">
        <v>340</v>
      </c>
      <c r="AF58" s="94"/>
      <c r="AG58" s="95">
        <f>COUNTIFS(AI53:AI57,"Life Member",AG53:AG57,1)</f>
        <v>0</v>
      </c>
      <c r="AH58" s="191"/>
      <c r="AI58" s="192"/>
    </row>
    <row r="59" spans="5:35" x14ac:dyDescent="0.25">
      <c r="E59" s="59" t="s">
        <v>174</v>
      </c>
      <c r="G59" s="56" t="s">
        <v>47</v>
      </c>
      <c r="H59" s="56" t="s">
        <v>107</v>
      </c>
      <c r="I59" s="56" t="s">
        <v>108</v>
      </c>
      <c r="L59" s="4"/>
      <c r="M59" s="4"/>
      <c r="V59" s="90">
        <f>Y59</f>
        <v>0</v>
      </c>
      <c r="W59" s="120" t="s">
        <v>339</v>
      </c>
      <c r="X59" s="116"/>
      <c r="Y59" s="117">
        <f>COUNTIFS(AA53:AA57,"Life Member",Y53:Y57,2)</f>
        <v>0</v>
      </c>
      <c r="Z59" s="193"/>
      <c r="AA59" s="182"/>
      <c r="AB59" s="232"/>
      <c r="AD59" s="90">
        <f>AG59</f>
        <v>0</v>
      </c>
      <c r="AE59" s="120" t="s">
        <v>339</v>
      </c>
      <c r="AF59" s="116"/>
      <c r="AG59" s="117">
        <f>COUNTIFS(AI53:AI57,"Life Member",AG53:AG57,2)</f>
        <v>0</v>
      </c>
      <c r="AH59" s="193"/>
      <c r="AI59" s="182"/>
    </row>
    <row r="60" spans="5:35" x14ac:dyDescent="0.25">
      <c r="E60" s="59" t="s">
        <v>176</v>
      </c>
      <c r="G60" s="55" t="s">
        <v>47</v>
      </c>
      <c r="H60" s="55" t="s">
        <v>125</v>
      </c>
      <c r="I60" s="55" t="s">
        <v>126</v>
      </c>
      <c r="L60" s="4"/>
      <c r="M60" s="4"/>
      <c r="V60" s="90">
        <f>Y60</f>
        <v>5</v>
      </c>
      <c r="W60" s="103" t="s">
        <v>317</v>
      </c>
      <c r="X60" s="96"/>
      <c r="Y60" s="97">
        <f>COUNTIFS(Y53:Y57,3,W53:W57,0)</f>
        <v>5</v>
      </c>
      <c r="Z60" s="193"/>
      <c r="AA60" s="182"/>
      <c r="AB60" s="232"/>
      <c r="AD60" s="90">
        <f>AG60</f>
        <v>5</v>
      </c>
      <c r="AE60" s="103" t="s">
        <v>317</v>
      </c>
      <c r="AF60" s="96"/>
      <c r="AG60" s="97">
        <f>COUNTIFS(AG53:AG57,3,AE53:AE57,0)</f>
        <v>5</v>
      </c>
      <c r="AH60" s="193"/>
      <c r="AI60" s="182"/>
    </row>
    <row r="61" spans="5:35" ht="16.5" thickBot="1" x14ac:dyDescent="0.3">
      <c r="E61" s="59" t="s">
        <v>178</v>
      </c>
      <c r="G61" s="55" t="s">
        <v>52</v>
      </c>
      <c r="H61" s="55" t="s">
        <v>165</v>
      </c>
      <c r="I61" s="55" t="s">
        <v>166</v>
      </c>
      <c r="L61" s="4"/>
      <c r="M61" s="4"/>
      <c r="V61" s="138">
        <f>IF(ISERROR(MAX(V53:V57)),"0",MAX(V53:V57))</f>
        <v>0</v>
      </c>
      <c r="W61" s="104" t="s">
        <v>264</v>
      </c>
      <c r="X61" s="98"/>
      <c r="Y61" s="99"/>
      <c r="Z61" s="194"/>
      <c r="AA61" s="184"/>
      <c r="AB61" s="232"/>
      <c r="AD61" s="138">
        <f>IF(ISERROR(MAX(AD53:AD57)),"0",MAX(AD53:AD57))</f>
        <v>0</v>
      </c>
      <c r="AE61" s="104" t="s">
        <v>264</v>
      </c>
      <c r="AF61" s="98"/>
      <c r="AG61" s="99"/>
      <c r="AH61" s="194"/>
      <c r="AI61" s="184"/>
    </row>
    <row r="62" spans="5:35" ht="16.5" thickBot="1" x14ac:dyDescent="0.3">
      <c r="E62" s="59" t="s">
        <v>180</v>
      </c>
      <c r="G62" s="55" t="s">
        <v>53</v>
      </c>
      <c r="H62" s="55" t="s">
        <v>210</v>
      </c>
      <c r="I62" s="55" t="s">
        <v>211</v>
      </c>
      <c r="L62" s="4"/>
      <c r="M62" s="4"/>
    </row>
    <row r="63" spans="5:35" ht="16.5" thickBot="1" x14ac:dyDescent="0.3">
      <c r="E63" s="59" t="s">
        <v>182</v>
      </c>
      <c r="G63" s="55" t="s">
        <v>48</v>
      </c>
      <c r="H63" s="55" t="s">
        <v>97</v>
      </c>
      <c r="I63" s="55" t="s">
        <v>98</v>
      </c>
      <c r="L63" s="4"/>
      <c r="M63" s="4"/>
      <c r="P63" s="8"/>
      <c r="V63" s="450" t="s">
        <v>262</v>
      </c>
      <c r="W63" s="451"/>
      <c r="X63" s="451"/>
      <c r="Y63" s="451"/>
      <c r="Z63" s="188"/>
      <c r="AA63" s="181"/>
      <c r="AB63" s="232"/>
      <c r="AD63" s="450" t="s">
        <v>263</v>
      </c>
      <c r="AE63" s="451"/>
      <c r="AF63" s="451"/>
      <c r="AG63" s="451"/>
      <c r="AH63" s="188"/>
      <c r="AI63" s="181"/>
    </row>
    <row r="64" spans="5:35" ht="16.5" thickBot="1" x14ac:dyDescent="0.3">
      <c r="E64" s="59" t="s">
        <v>184</v>
      </c>
      <c r="G64" s="56" t="s">
        <v>52</v>
      </c>
      <c r="H64" s="56" t="s">
        <v>153</v>
      </c>
      <c r="I64" s="56" t="s">
        <v>154</v>
      </c>
      <c r="L64" s="4"/>
      <c r="M64" s="4"/>
      <c r="N64" s="157" t="s">
        <v>241</v>
      </c>
      <c r="O64" s="151">
        <f>Q64+S64</f>
        <v>0</v>
      </c>
      <c r="P64" s="143" t="s">
        <v>259</v>
      </c>
      <c r="Q64" s="131">
        <f>Y69</f>
        <v>0</v>
      </c>
      <c r="R64" s="195" t="str">
        <f>'Auto Fill - F2A, F2B and F3'!C90</f>
        <v>Deaths Reported</v>
      </c>
      <c r="S64" s="131">
        <f>AG69</f>
        <v>0</v>
      </c>
      <c r="T64" s="195" t="str">
        <f>'Auto Fill - F2A, F2B and F3'!C185</f>
        <v>Deaths Reported</v>
      </c>
      <c r="V64" s="447" t="str">
        <f>IF(V73=0,"Deaths Reported",IF(ISERROR(MAX(V65:V68)),"Please check your data","Deaths Reported Full ("&amp;V69&amp;") LM ("&amp;V71&amp;") Part. ("&amp;V70&amp;") Other ("&amp;V72&amp;")"))</f>
        <v>Deaths Reported</v>
      </c>
      <c r="W64" s="448"/>
      <c r="X64" s="448"/>
      <c r="Y64" s="449"/>
      <c r="Z64" s="189"/>
      <c r="AA64" s="190"/>
      <c r="AB64" s="232"/>
      <c r="AD64" s="447" t="str">
        <f>IF(AD73=0,"Deaths Reported",IF(ISERROR(MAX(AD65:AD68)),"Please check your data","Deaths Reported Full ("&amp;AD69&amp;") LM ("&amp;AD71&amp;") Part. ("&amp;AD70&amp;") Other ("&amp;AD72&amp;")"))</f>
        <v>Deaths Reported</v>
      </c>
      <c r="AE64" s="448"/>
      <c r="AF64" s="448"/>
      <c r="AG64" s="449"/>
      <c r="AH64" s="189"/>
      <c r="AI64" s="190"/>
    </row>
    <row r="65" spans="5:40" x14ac:dyDescent="0.25">
      <c r="E65" s="59" t="s">
        <v>186</v>
      </c>
      <c r="G65" s="55" t="s">
        <v>47</v>
      </c>
      <c r="H65" s="55" t="s">
        <v>127</v>
      </c>
      <c r="I65" s="55" t="s">
        <v>128</v>
      </c>
      <c r="L65" s="4"/>
      <c r="M65" s="4"/>
      <c r="N65" s="153"/>
      <c r="O65" s="144">
        <f>Q65+S65</f>
        <v>0</v>
      </c>
      <c r="P65" s="73" t="s">
        <v>260</v>
      </c>
      <c r="Q65" s="132">
        <f>Y70</f>
        <v>0</v>
      </c>
      <c r="R65" s="75"/>
      <c r="S65" s="132">
        <f>AG70</f>
        <v>0</v>
      </c>
      <c r="T65" s="129"/>
      <c r="V65" s="121" t="str">
        <f>'Auto Fill - F2A, F2B and F3'!C91</f>
        <v/>
      </c>
      <c r="W65" s="107">
        <f>'Auto Fill - F2A, F2B and F3'!D91</f>
        <v>0</v>
      </c>
      <c r="X65" s="108">
        <f>'Auto Fill - F2A, F2B and F3'!Q91</f>
        <v>0</v>
      </c>
      <c r="Y65" s="112"/>
      <c r="Z65" s="187"/>
      <c r="AA65" s="186" t="str">
        <f>IF(V65="","",IF(RIGHT(W65,7)=" - Full","Full",IF(RIGHT(W65,11)="Life Member","Life Member",IF(RIGHT(W65,7)="Partner","Partner","Other"))))</f>
        <v/>
      </c>
      <c r="AB65" s="233"/>
      <c r="AD65" s="121" t="str">
        <f>'Auto Fill - F2A, F2B and F3'!C186</f>
        <v/>
      </c>
      <c r="AE65" s="107">
        <f>'Auto Fill - F2A, F2B and F3'!D186</f>
        <v>0</v>
      </c>
      <c r="AF65" s="108">
        <f>'Auto Fill - F2A, F2B and F3'!Q186</f>
        <v>0</v>
      </c>
      <c r="AG65" s="112"/>
      <c r="AH65" s="187"/>
      <c r="AI65" s="186" t="str">
        <f>IF(AD65="","",IF(RIGHT(AE65,7)=" - Full","Full",IF(RIGHT(AE65,11)="Life Member","Life Member",IF(RIGHT(AE65,7)="Partner","Partner","Other"))))</f>
        <v/>
      </c>
      <c r="AJ65" s="226"/>
    </row>
    <row r="66" spans="5:40" ht="16.5" thickBot="1" x14ac:dyDescent="0.3">
      <c r="E66" s="59" t="s">
        <v>188</v>
      </c>
      <c r="G66" s="55" t="s">
        <v>48</v>
      </c>
      <c r="H66" s="55" t="s">
        <v>99</v>
      </c>
      <c r="I66" s="55" t="s">
        <v>100</v>
      </c>
      <c r="L66" s="4"/>
      <c r="N66" s="153"/>
      <c r="O66" s="152">
        <f>Q66+S66</f>
        <v>0</v>
      </c>
      <c r="P66" s="73" t="s">
        <v>311</v>
      </c>
      <c r="Q66" s="132">
        <f>Y72</f>
        <v>0</v>
      </c>
      <c r="R66" s="150"/>
      <c r="S66" s="132">
        <f>AG72</f>
        <v>0</v>
      </c>
      <c r="T66" s="130"/>
      <c r="V66" s="122" t="str">
        <f>'Auto Fill - F2A, F2B and F3'!C92</f>
        <v/>
      </c>
      <c r="W66" s="64">
        <f>'Auto Fill - F2A, F2B and F3'!D92</f>
        <v>0</v>
      </c>
      <c r="X66" s="69">
        <f>'Auto Fill - F2A, F2B and F3'!Q92</f>
        <v>0</v>
      </c>
      <c r="Y66" s="113"/>
      <c r="Z66" s="187"/>
      <c r="AA66" s="186" t="str">
        <f t="shared" ref="AA66:AA68" si="16">IF(V66="","",IF(RIGHT(W66,7)=" - Full","Full",IF(RIGHT(W66,11)="Life Member","Life Member",IF(RIGHT(W66,7)="Partner","Partner","Other"))))</f>
        <v/>
      </c>
      <c r="AB66" s="233"/>
      <c r="AD66" s="122" t="str">
        <f>'Auto Fill - F2A, F2B and F3'!C187</f>
        <v/>
      </c>
      <c r="AE66" s="64">
        <f>'Auto Fill - F2A, F2B and F3'!D187</f>
        <v>0</v>
      </c>
      <c r="AF66" s="69">
        <f>'Auto Fill - F2A, F2B and F3'!Q187</f>
        <v>0</v>
      </c>
      <c r="AG66" s="113"/>
      <c r="AH66" s="187"/>
      <c r="AI66" s="186" t="str">
        <f t="shared" ref="AI66:AI68" si="17">IF(AD66="","",IF(RIGHT(AE66,7)=" - Full","Full",IF(RIGHT(AE66,11)="Life Member","Life Member",IF(RIGHT(AE66,7)="Partner","Partner","Other"))))</f>
        <v/>
      </c>
    </row>
    <row r="67" spans="5:40" x14ac:dyDescent="0.25">
      <c r="E67" s="59" t="s">
        <v>190</v>
      </c>
      <c r="G67" s="55" t="s">
        <v>50</v>
      </c>
      <c r="H67" s="55" t="s">
        <v>192</v>
      </c>
      <c r="I67" s="55" t="s">
        <v>193</v>
      </c>
      <c r="L67" s="4"/>
      <c r="V67" s="122" t="str">
        <f>'Auto Fill - F2A, F2B and F3'!C93</f>
        <v/>
      </c>
      <c r="W67" s="64">
        <f>'Auto Fill - F2A, F2B and F3'!D93</f>
        <v>0</v>
      </c>
      <c r="X67" s="69">
        <f>'Auto Fill - F2A, F2B and F3'!Q93</f>
        <v>0</v>
      </c>
      <c r="Y67" s="113"/>
      <c r="Z67" s="187"/>
      <c r="AA67" s="186" t="str">
        <f t="shared" si="16"/>
        <v/>
      </c>
      <c r="AB67" s="233"/>
      <c r="AD67" s="122" t="str">
        <f>'Auto Fill - F2A, F2B and F3'!C188</f>
        <v/>
      </c>
      <c r="AE67" s="64">
        <f>'Auto Fill - F2A, F2B and F3'!D188</f>
        <v>0</v>
      </c>
      <c r="AF67" s="69">
        <f>'Auto Fill - F2A, F2B and F3'!Q188</f>
        <v>0</v>
      </c>
      <c r="AG67" s="113"/>
      <c r="AH67" s="187"/>
      <c r="AI67" s="186" t="str">
        <f t="shared" si="17"/>
        <v/>
      </c>
    </row>
    <row r="68" spans="5:40" ht="16.5" thickBot="1" x14ac:dyDescent="0.3">
      <c r="E68" s="59" t="s">
        <v>192</v>
      </c>
      <c r="G68" s="55" t="s">
        <v>50</v>
      </c>
      <c r="H68" s="55" t="s">
        <v>200</v>
      </c>
      <c r="I68" s="55" t="s">
        <v>201</v>
      </c>
      <c r="M68" s="4"/>
      <c r="V68" s="177" t="str">
        <f>'Auto Fill - F2A, F2B and F3'!C94</f>
        <v/>
      </c>
      <c r="W68" s="100">
        <f>'Auto Fill - F2A, F2B and F3'!D94</f>
        <v>0</v>
      </c>
      <c r="X68" s="111">
        <f>'Auto Fill - F2A, F2B and F3'!Q94</f>
        <v>0</v>
      </c>
      <c r="Y68" s="114"/>
      <c r="Z68" s="187"/>
      <c r="AA68" s="186" t="str">
        <f t="shared" si="16"/>
        <v/>
      </c>
      <c r="AB68" s="233"/>
      <c r="AD68" s="123" t="str">
        <f>'Auto Fill - F2A, F2B and F3'!C189</f>
        <v/>
      </c>
      <c r="AE68" s="110">
        <f>'Auto Fill - F2A, F2B and F3'!D189</f>
        <v>0</v>
      </c>
      <c r="AF68" s="111">
        <f>'Auto Fill - F2A, F2B and F3'!Q189</f>
        <v>0</v>
      </c>
      <c r="AG68" s="114"/>
      <c r="AH68" s="187"/>
      <c r="AI68" s="186" t="str">
        <f t="shared" si="17"/>
        <v/>
      </c>
    </row>
    <row r="69" spans="5:40" x14ac:dyDescent="0.25">
      <c r="E69" s="59" t="s">
        <v>194</v>
      </c>
      <c r="G69" s="55" t="s">
        <v>47</v>
      </c>
      <c r="H69" s="55" t="s">
        <v>147</v>
      </c>
      <c r="I69" s="55" t="s">
        <v>148</v>
      </c>
      <c r="M69" s="4"/>
      <c r="V69" s="101" t="str">
        <f>IF(Y69=0,"",Y69)</f>
        <v/>
      </c>
      <c r="W69" s="102" t="s">
        <v>259</v>
      </c>
      <c r="X69" s="94"/>
      <c r="Y69" s="95">
        <f>COUNTIF(AA65:AA68,"Full")</f>
        <v>0</v>
      </c>
      <c r="Z69" s="191"/>
      <c r="AA69" s="192"/>
      <c r="AB69" s="232"/>
      <c r="AD69" s="101" t="str">
        <f>IF(AG69=0,"",AG69)</f>
        <v/>
      </c>
      <c r="AE69" s="102" t="s">
        <v>259</v>
      </c>
      <c r="AF69" s="94"/>
      <c r="AG69" s="95">
        <f>COUNTIF(AI65:AI68,"Full")</f>
        <v>0</v>
      </c>
      <c r="AH69" s="191"/>
      <c r="AI69" s="192"/>
    </row>
    <row r="70" spans="5:40" x14ac:dyDescent="0.25">
      <c r="E70" s="59" t="s">
        <v>196</v>
      </c>
      <c r="G70" s="55" t="s">
        <v>50</v>
      </c>
      <c r="H70" s="55" t="s">
        <v>190</v>
      </c>
      <c r="I70" s="55" t="s">
        <v>191</v>
      </c>
      <c r="L70" s="4"/>
      <c r="M70" s="4"/>
      <c r="V70" s="90" t="str">
        <f>IF(Y70=0,"",Y70)</f>
        <v/>
      </c>
      <c r="W70" s="103" t="s">
        <v>260</v>
      </c>
      <c r="X70" s="96"/>
      <c r="Y70" s="97">
        <f>COUNTIF(AA65:AA68,"Partner")</f>
        <v>0</v>
      </c>
      <c r="Z70" s="193"/>
      <c r="AA70" s="182"/>
      <c r="AB70" s="232"/>
      <c r="AD70" s="90" t="str">
        <f>IF(AG70=0,"",AG70)</f>
        <v/>
      </c>
      <c r="AE70" s="103" t="s">
        <v>260</v>
      </c>
      <c r="AF70" s="96"/>
      <c r="AG70" s="97">
        <f>COUNTIF(AI65:AI68,"Partner")</f>
        <v>0</v>
      </c>
      <c r="AH70" s="193"/>
      <c r="AI70" s="182"/>
    </row>
    <row r="71" spans="5:40" x14ac:dyDescent="0.25">
      <c r="E71" s="59" t="s">
        <v>198</v>
      </c>
      <c r="G71" s="55" t="s">
        <v>47</v>
      </c>
      <c r="H71" s="55" t="s">
        <v>131</v>
      </c>
      <c r="I71" s="55" t="s">
        <v>132</v>
      </c>
      <c r="L71" s="4"/>
      <c r="V71" s="90" t="str">
        <f t="shared" ref="V71:V72" si="18">IF(Y71=0,"",Y71)</f>
        <v/>
      </c>
      <c r="W71" s="275" t="s">
        <v>354</v>
      </c>
      <c r="X71" s="276"/>
      <c r="Y71" s="97">
        <f>COUNTIF(AA65:AA68,"Life Member")</f>
        <v>0</v>
      </c>
      <c r="Z71" s="193"/>
      <c r="AA71" s="182"/>
      <c r="AB71" s="232"/>
      <c r="AD71" s="90" t="str">
        <f t="shared" ref="AD71:AD72" si="19">IF(AG71=0,"",AG71)</f>
        <v/>
      </c>
      <c r="AE71" s="275" t="s">
        <v>354</v>
      </c>
      <c r="AF71" s="276"/>
      <c r="AG71" s="97">
        <f>COUNTIF(AI65:AI68,"Life Member")</f>
        <v>0</v>
      </c>
      <c r="AH71" s="193"/>
      <c r="AI71" s="182"/>
    </row>
    <row r="72" spans="5:40" ht="16.5" thickBot="1" x14ac:dyDescent="0.3">
      <c r="E72" s="59" t="s">
        <v>200</v>
      </c>
      <c r="G72" s="55" t="s">
        <v>48</v>
      </c>
      <c r="H72" s="55" t="s">
        <v>75</v>
      </c>
      <c r="I72" s="55" t="s">
        <v>76</v>
      </c>
      <c r="L72" s="4"/>
      <c r="V72" s="90" t="str">
        <f t="shared" si="18"/>
        <v/>
      </c>
      <c r="W72" s="221" t="s">
        <v>311</v>
      </c>
      <c r="X72" s="98"/>
      <c r="Y72" s="99">
        <f>COUNTIF(AA65:AA68,"Other")</f>
        <v>0</v>
      </c>
      <c r="Z72" s="193"/>
      <c r="AA72" s="182"/>
      <c r="AB72" s="232"/>
      <c r="AD72" s="90" t="str">
        <f t="shared" si="19"/>
        <v/>
      </c>
      <c r="AE72" s="221" t="s">
        <v>311</v>
      </c>
      <c r="AF72" s="98"/>
      <c r="AG72" s="99">
        <f>COUNTIF(AI65:AI68,"Other")</f>
        <v>0</v>
      </c>
      <c r="AH72" s="193"/>
      <c r="AI72" s="182"/>
    </row>
    <row r="73" spans="5:40" ht="16.5" thickBot="1" x14ac:dyDescent="0.3">
      <c r="E73" s="59" t="s">
        <v>202</v>
      </c>
      <c r="G73" s="56" t="s">
        <v>51</v>
      </c>
      <c r="H73" s="56" t="s">
        <v>171</v>
      </c>
      <c r="I73" s="56" t="s">
        <v>172</v>
      </c>
      <c r="M73" s="4"/>
      <c r="V73" s="138">
        <f>IF(ISERROR(MAX(V65:V68)),"0",MAX(V65:V68))</f>
        <v>0</v>
      </c>
      <c r="W73" s="219" t="s">
        <v>264</v>
      </c>
      <c r="X73" s="126"/>
      <c r="Y73" s="127">
        <f>V73-Y70-Y69-Y72</f>
        <v>0</v>
      </c>
      <c r="Z73" s="194"/>
      <c r="AA73" s="184"/>
      <c r="AB73" s="232"/>
      <c r="AD73" s="138">
        <f>IF(ISERROR(MAX(AD65:AD68)),"0",MAX(AD65:AD68))</f>
        <v>0</v>
      </c>
      <c r="AE73" s="219" t="s">
        <v>264</v>
      </c>
      <c r="AF73" s="126"/>
      <c r="AG73" s="127">
        <f>AD73-AG70-AG69-AG72</f>
        <v>0</v>
      </c>
      <c r="AH73" s="194"/>
      <c r="AI73" s="184"/>
    </row>
    <row r="74" spans="5:40" ht="16.5" thickBot="1" x14ac:dyDescent="0.3">
      <c r="E74" s="59" t="s">
        <v>204</v>
      </c>
      <c r="G74" s="55" t="s">
        <v>47</v>
      </c>
      <c r="H74" s="55" t="s">
        <v>121</v>
      </c>
      <c r="I74" s="55" t="s">
        <v>122</v>
      </c>
      <c r="M74" s="4"/>
    </row>
    <row r="75" spans="5:40" ht="16.5" thickBot="1" x14ac:dyDescent="0.3">
      <c r="E75" s="59" t="s">
        <v>206</v>
      </c>
      <c r="G75" s="55" t="s">
        <v>48</v>
      </c>
      <c r="H75" s="55" t="s">
        <v>101</v>
      </c>
      <c r="I75" s="55" t="s">
        <v>102</v>
      </c>
      <c r="L75" s="4"/>
      <c r="M75" s="4"/>
      <c r="V75" s="450" t="s">
        <v>262</v>
      </c>
      <c r="W75" s="451"/>
      <c r="X75" s="451"/>
      <c r="Y75" s="451"/>
      <c r="Z75" s="188"/>
      <c r="AA75" s="181"/>
      <c r="AB75" s="232"/>
      <c r="AD75" s="450" t="s">
        <v>262</v>
      </c>
      <c r="AE75" s="451"/>
      <c r="AF75" s="451"/>
      <c r="AG75" s="451"/>
      <c r="AH75" s="188"/>
      <c r="AI75" s="181"/>
      <c r="AN75" s="10"/>
    </row>
    <row r="76" spans="5:40" ht="16.5" thickBot="1" x14ac:dyDescent="0.3">
      <c r="E76" s="59" t="s">
        <v>208</v>
      </c>
      <c r="G76" s="56" t="s">
        <v>50</v>
      </c>
      <c r="H76" s="56" t="s">
        <v>178</v>
      </c>
      <c r="I76" s="56" t="s">
        <v>179</v>
      </c>
      <c r="L76" s="4"/>
      <c r="M76" s="5"/>
      <c r="N76" s="240" t="s">
        <v>238</v>
      </c>
      <c r="O76" s="179">
        <f>Q76+S76</f>
        <v>0</v>
      </c>
      <c r="P76" s="164" t="s">
        <v>270</v>
      </c>
      <c r="Q76" s="145">
        <f>Y82</f>
        <v>0</v>
      </c>
      <c r="R76" s="238" t="str">
        <f>'Auto Fill - F2A, F2B and F3'!T53</f>
        <v>Members in Arrears</v>
      </c>
      <c r="S76" s="145">
        <f>AG82</f>
        <v>0</v>
      </c>
      <c r="T76" s="224" t="str">
        <f>'Auto Fill - F2A, F2B and F3'!T148</f>
        <v>Members in Arrears</v>
      </c>
      <c r="V76" s="447" t="str">
        <f>IF(V85=0,"Members in Arrears",IF(ISERROR(MAX(V77:V81)),"Please check your data","Members in Arrears ("&amp;Y84&amp;")   Periods ("&amp;U82&amp;")"))</f>
        <v>Members in Arrears</v>
      </c>
      <c r="W76" s="448"/>
      <c r="X76" s="448"/>
      <c r="Y76" s="449"/>
      <c r="Z76" s="189"/>
      <c r="AA76" s="190"/>
      <c r="AB76" s="232"/>
      <c r="AD76" s="447" t="str">
        <f>IF(AD85=0,"Members in Arrears",IF(ISERROR(MAX(AD77:AD81)),"Please check your data","Members in Arrears ("&amp;AG84&amp;")   Periods ("&amp;AC82&amp;")"))</f>
        <v>Members in Arrears</v>
      </c>
      <c r="AE76" s="448"/>
      <c r="AF76" s="448"/>
      <c r="AG76" s="449"/>
      <c r="AH76" s="189"/>
      <c r="AI76" s="190"/>
    </row>
    <row r="77" spans="5:40" ht="16.5" thickBot="1" x14ac:dyDescent="0.3">
      <c r="E77" s="59" t="s">
        <v>210</v>
      </c>
      <c r="G77" s="55" t="s">
        <v>52</v>
      </c>
      <c r="H77" s="55" t="s">
        <v>169</v>
      </c>
      <c r="I77" s="55" t="s">
        <v>170</v>
      </c>
      <c r="L77" s="4"/>
      <c r="M77" s="5"/>
      <c r="N77" s="246">
        <f>O76+O77</f>
        <v>0</v>
      </c>
      <c r="O77" s="197">
        <f>Q77+S77</f>
        <v>0</v>
      </c>
      <c r="P77" s="243" t="s">
        <v>267</v>
      </c>
      <c r="Q77" s="146">
        <f>Y83</f>
        <v>0</v>
      </c>
      <c r="R77" s="244"/>
      <c r="S77" s="146">
        <f>AG83</f>
        <v>0</v>
      </c>
      <c r="T77" s="245"/>
      <c r="U77" s="229">
        <f>IF(AND(OR(AA77="Full",AA77="Partner"),W77&lt;&gt;0),IF(X77=0,0,VALUE(RIGHT(X77,2))-VALUE(LEFT(X77,2))+1),0)</f>
        <v>0</v>
      </c>
      <c r="V77" s="121" t="str">
        <f>'Auto Fill - F2A, F2B and F3'!T54</f>
        <v/>
      </c>
      <c r="W77" s="107">
        <f>'Auto Fill - F2A, F2B and F3'!U54</f>
        <v>0</v>
      </c>
      <c r="X77" s="108">
        <f>'Auto Fill - F2A, F2B and F3'!AH54</f>
        <v>0</v>
      </c>
      <c r="Y77" s="112"/>
      <c r="Z77" s="187" t="str">
        <f>IF(X77="P",X77,"")</f>
        <v/>
      </c>
      <c r="AA77" s="186" t="str">
        <f>IF(V77="","",IF(RIGHT(W77,7)=" - Full","Full",IF(RIGHT(W77,7)="Partner","Partner","Other")))</f>
        <v/>
      </c>
      <c r="AB77" s="235"/>
      <c r="AC77" s="229">
        <f>IF(AND(OR(AI77="Full",AI77="Partner"),AE77&lt;&gt;0),IF(AF77=0,0,VALUE(RIGHT(AF77,2))-VALUE(LEFT(AF77,2))+1),0)</f>
        <v>0</v>
      </c>
      <c r="AD77" s="121" t="str">
        <f>'Auto Fill - F2A, F2B and F3'!T149</f>
        <v/>
      </c>
      <c r="AE77" s="107">
        <f>'Auto Fill - F2A, F2B and F3'!U149</f>
        <v>0</v>
      </c>
      <c r="AF77" s="108">
        <f>'Auto Fill - F2A, F2B and F3'!AH149</f>
        <v>0</v>
      </c>
      <c r="AG77" s="112"/>
      <c r="AH77" s="187" t="str">
        <f>IF(AF77="P",AF77,"")</f>
        <v/>
      </c>
      <c r="AI77" s="186" t="str">
        <f>IF(AD77="","",IF(RIGHT(AE77,7)=" - Full","Full",IF(RIGHT(AE77,7)="Partner","Partner","Other")))</f>
        <v/>
      </c>
      <c r="AN77" s="10"/>
    </row>
    <row r="78" spans="5:40" ht="16.5" thickBot="1" x14ac:dyDescent="0.3">
      <c r="E78" s="59" t="s">
        <v>212</v>
      </c>
      <c r="G78" s="56" t="s">
        <v>53</v>
      </c>
      <c r="H78" s="56" t="s">
        <v>202</v>
      </c>
      <c r="I78" s="56" t="s">
        <v>203</v>
      </c>
      <c r="L78" s="5"/>
      <c r="M78" s="5"/>
      <c r="N78" s="241"/>
      <c r="O78" s="210">
        <f>Q78+S78</f>
        <v>0</v>
      </c>
      <c r="P78" s="166" t="s">
        <v>348</v>
      </c>
      <c r="Q78" s="146">
        <f>U82</f>
        <v>0</v>
      </c>
      <c r="R78" s="239"/>
      <c r="S78" s="146">
        <f>AC82</f>
        <v>0</v>
      </c>
      <c r="T78" s="237"/>
      <c r="U78" s="230">
        <f t="shared" ref="U78:U81" si="20">IF(AND(OR(AA78="Full",AA78="Partner"),W78&lt;&gt;0),IF(X78=0,0,VALUE(RIGHT(X78,2))-VALUE(LEFT(X78,2))+1),0)</f>
        <v>0</v>
      </c>
      <c r="V78" s="122" t="str">
        <f>'Auto Fill - F2A, F2B and F3'!T55</f>
        <v/>
      </c>
      <c r="W78" s="64">
        <f>'Auto Fill - F2A, F2B and F3'!U55</f>
        <v>0</v>
      </c>
      <c r="X78" s="69">
        <f>'Auto Fill - F2A, F2B and F3'!AH55</f>
        <v>0</v>
      </c>
      <c r="Y78" s="113"/>
      <c r="Z78" s="187"/>
      <c r="AA78" s="186" t="str">
        <f t="shared" ref="AA78:AA81" si="21">IF(V78="","",IF(RIGHT(W78,7)=" - Full","Full",IF(RIGHT(W78,7)="Partner","Partner","Other")))</f>
        <v/>
      </c>
      <c r="AB78" s="235"/>
      <c r="AC78" s="230">
        <f t="shared" ref="AC78:AC81" si="22">IF(AND(OR(AI78="Full",AI78="Partner"),AE78&lt;&gt;0),IF(AF78=0,0,VALUE(RIGHT(AF78,2))-VALUE(LEFT(AF78,2))+1),0)</f>
        <v>0</v>
      </c>
      <c r="AD78" s="122" t="str">
        <f>'Auto Fill - F2A, F2B and F3'!T150</f>
        <v/>
      </c>
      <c r="AE78" s="64">
        <f>'Auto Fill - F2A, F2B and F3'!U150</f>
        <v>0</v>
      </c>
      <c r="AF78" s="69">
        <f>'Auto Fill - F2A, F2B and F3'!AH150</f>
        <v>0</v>
      </c>
      <c r="AG78" s="113"/>
      <c r="AH78" s="187"/>
      <c r="AI78" s="186" t="str">
        <f t="shared" ref="AI78:AI81" si="23">IF(AD78="","",IF(RIGHT(AE78,7)=" - Full","Full",IF(RIGHT(AE78,7)="Partner","Partner","Other")))</f>
        <v/>
      </c>
    </row>
    <row r="79" spans="5:40" x14ac:dyDescent="0.25">
      <c r="E79" s="59" t="s">
        <v>214</v>
      </c>
      <c r="G79" s="55" t="s">
        <v>52</v>
      </c>
      <c r="H79" s="55" t="s">
        <v>167</v>
      </c>
      <c r="I79" s="55" t="s">
        <v>168</v>
      </c>
      <c r="L79" s="5"/>
      <c r="M79" s="5"/>
      <c r="U79" s="230">
        <f t="shared" si="20"/>
        <v>0</v>
      </c>
      <c r="V79" s="122" t="str">
        <f>'Auto Fill - F2A, F2B and F3'!T56</f>
        <v/>
      </c>
      <c r="W79" s="64">
        <f>'Auto Fill - F2A, F2B and F3'!U56</f>
        <v>0</v>
      </c>
      <c r="X79" s="69">
        <f>'Auto Fill - F2A, F2B and F3'!AH56</f>
        <v>0</v>
      </c>
      <c r="Y79" s="113"/>
      <c r="Z79" s="187"/>
      <c r="AA79" s="186" t="str">
        <f t="shared" si="21"/>
        <v/>
      </c>
      <c r="AB79" s="235"/>
      <c r="AC79" s="230">
        <f t="shared" si="22"/>
        <v>0</v>
      </c>
      <c r="AD79" s="122" t="str">
        <f>'Auto Fill - F2A, F2B and F3'!T151</f>
        <v/>
      </c>
      <c r="AE79" s="64">
        <f>'Auto Fill - F2A, F2B and F3'!U151</f>
        <v>0</v>
      </c>
      <c r="AF79" s="69">
        <f>'Auto Fill - F2A, F2B and F3'!AH151</f>
        <v>0</v>
      </c>
      <c r="AG79" s="113"/>
      <c r="AH79" s="187"/>
      <c r="AI79" s="186" t="str">
        <f t="shared" si="23"/>
        <v/>
      </c>
      <c r="AN79" s="10"/>
    </row>
    <row r="80" spans="5:40" x14ac:dyDescent="0.25">
      <c r="E80" s="148" t="s">
        <v>251</v>
      </c>
      <c r="G80" s="56" t="s">
        <v>253</v>
      </c>
      <c r="H80" s="56" t="s">
        <v>251</v>
      </c>
      <c r="I80" s="56" t="s">
        <v>252</v>
      </c>
      <c r="L80" s="5"/>
      <c r="M80" s="5"/>
      <c r="O80" s="2" t="str">
        <f>IF((Q78+S78)=0,"",Data!O78&amp;" - Year/s")</f>
        <v/>
      </c>
      <c r="U80" s="230">
        <f t="shared" si="20"/>
        <v>0</v>
      </c>
      <c r="V80" s="122" t="str">
        <f>'Auto Fill - F2A, F2B and F3'!T57</f>
        <v/>
      </c>
      <c r="W80" s="64">
        <f>'Auto Fill - F2A, F2B and F3'!U57</f>
        <v>0</v>
      </c>
      <c r="X80" s="69">
        <f>'Auto Fill - F2A, F2B and F3'!AH57</f>
        <v>0</v>
      </c>
      <c r="Y80" s="113"/>
      <c r="Z80" s="187"/>
      <c r="AA80" s="186" t="str">
        <f t="shared" si="21"/>
        <v/>
      </c>
      <c r="AB80" s="235"/>
      <c r="AC80" s="230">
        <f t="shared" si="22"/>
        <v>0</v>
      </c>
      <c r="AD80" s="122" t="str">
        <f>'Auto Fill - F2A, F2B and F3'!T152</f>
        <v/>
      </c>
      <c r="AE80" s="64">
        <f>'Auto Fill - F2A, F2B and F3'!U152</f>
        <v>0</v>
      </c>
      <c r="AF80" s="69">
        <f>'Auto Fill - F2A, F2B and F3'!AH152</f>
        <v>0</v>
      </c>
      <c r="AG80" s="113"/>
      <c r="AH80" s="187"/>
      <c r="AI80" s="186" t="str">
        <f t="shared" si="23"/>
        <v/>
      </c>
    </row>
    <row r="81" spans="5:40" ht="16.5" thickBot="1" x14ac:dyDescent="0.3">
      <c r="E81" s="58" t="s">
        <v>243</v>
      </c>
      <c r="G81" s="58" t="s">
        <v>243</v>
      </c>
      <c r="H81" s="58" t="s">
        <v>243</v>
      </c>
      <c r="I81" s="58" t="s">
        <v>372</v>
      </c>
      <c r="L81" s="5"/>
      <c r="M81" s="4"/>
      <c r="U81" s="230">
        <f t="shared" si="20"/>
        <v>0</v>
      </c>
      <c r="V81" s="123" t="str">
        <f>'Auto Fill - F2A, F2B and F3'!T58</f>
        <v/>
      </c>
      <c r="W81" s="110">
        <f>'Auto Fill - F2A, F2B and F3'!U58</f>
        <v>0</v>
      </c>
      <c r="X81" s="111">
        <f>'Auto Fill - F2A, F2B and F3'!AH58</f>
        <v>0</v>
      </c>
      <c r="Y81" s="114"/>
      <c r="Z81" s="187"/>
      <c r="AA81" s="186" t="str">
        <f t="shared" si="21"/>
        <v/>
      </c>
      <c r="AB81" s="235"/>
      <c r="AC81" s="230">
        <f t="shared" si="22"/>
        <v>0</v>
      </c>
      <c r="AD81" s="122" t="str">
        <f>'Auto Fill - F2A, F2B and F3'!T153</f>
        <v/>
      </c>
      <c r="AE81" s="64">
        <f>'Auto Fill - F2A, F2B and F3'!U153</f>
        <v>0</v>
      </c>
      <c r="AF81" s="69">
        <f>'Auto Fill - F2A, F2B and F3'!AH153</f>
        <v>0</v>
      </c>
      <c r="AG81" s="113"/>
      <c r="AH81" s="187"/>
      <c r="AI81" s="186" t="str">
        <f t="shared" si="23"/>
        <v/>
      </c>
      <c r="AN81" s="10"/>
    </row>
    <row r="82" spans="5:40" ht="16.5" thickBot="1" x14ac:dyDescent="0.3">
      <c r="L82" s="5"/>
      <c r="M82" s="5"/>
      <c r="O82" s="2"/>
      <c r="U82" s="231">
        <f>IF(V85=0,0,SUM(U77:U81))</f>
        <v>0</v>
      </c>
      <c r="V82" s="101" t="str">
        <f>IF(Y82=0,"",Y82)</f>
        <v/>
      </c>
      <c r="W82" s="102" t="s">
        <v>0</v>
      </c>
      <c r="X82" s="94"/>
      <c r="Y82" s="95">
        <f>COUNTIF(AA77:AA81,"Full")</f>
        <v>0</v>
      </c>
      <c r="Z82" s="216"/>
      <c r="AA82" s="183"/>
      <c r="AB82" s="235"/>
      <c r="AC82" s="231">
        <f>IF(AD85=0,0,SUM(AC77:AC81))</f>
        <v>0</v>
      </c>
      <c r="AD82" s="101" t="str">
        <f>IF(AG82=0,"",AG82)</f>
        <v/>
      </c>
      <c r="AE82" s="102" t="s">
        <v>0</v>
      </c>
      <c r="AF82" s="94"/>
      <c r="AG82" s="95">
        <f>COUNTIF(AI77:AI81,"Full")</f>
        <v>0</v>
      </c>
      <c r="AH82" s="216"/>
      <c r="AI82" s="183"/>
    </row>
    <row r="83" spans="5:40" x14ac:dyDescent="0.25">
      <c r="L83" s="4"/>
      <c r="M83" s="5"/>
      <c r="V83" s="90" t="str">
        <f t="shared" ref="V83:V84" si="24">IF(Y83=0,"",Y83)</f>
        <v/>
      </c>
      <c r="W83" s="103" t="s">
        <v>349</v>
      </c>
      <c r="X83" s="96"/>
      <c r="Y83" s="97">
        <f>COUNTIF(AA77:AA81,"Partner")</f>
        <v>0</v>
      </c>
      <c r="Z83" s="216"/>
      <c r="AA83" s="183"/>
      <c r="AB83" s="233"/>
      <c r="AD83" s="90" t="str">
        <f t="shared" ref="AD83:AD84" si="25">IF(AG83=0,"",AG83)</f>
        <v/>
      </c>
      <c r="AE83" s="103" t="s">
        <v>349</v>
      </c>
      <c r="AF83" s="96"/>
      <c r="AG83" s="97">
        <f>COUNTIF(AI77:AI81,"Partner")</f>
        <v>0</v>
      </c>
      <c r="AH83" s="216"/>
      <c r="AI83" s="183"/>
    </row>
    <row r="84" spans="5:40" ht="16.5" thickBot="1" x14ac:dyDescent="0.3">
      <c r="L84" s="5"/>
      <c r="M84" s="5"/>
      <c r="O84" s="2"/>
      <c r="V84" s="220" t="str">
        <f t="shared" si="24"/>
        <v/>
      </c>
      <c r="W84" s="221" t="s">
        <v>350</v>
      </c>
      <c r="X84" s="98"/>
      <c r="Y84" s="99">
        <f>Y82+Y83</f>
        <v>0</v>
      </c>
      <c r="Z84" s="216"/>
      <c r="AA84" s="183"/>
      <c r="AB84" s="233"/>
      <c r="AD84" s="220" t="str">
        <f t="shared" si="25"/>
        <v/>
      </c>
      <c r="AE84" s="221" t="s">
        <v>350</v>
      </c>
      <c r="AF84" s="98"/>
      <c r="AG84" s="99">
        <f>AG82+AG83</f>
        <v>0</v>
      </c>
      <c r="AH84" s="216"/>
      <c r="AI84" s="183"/>
    </row>
    <row r="85" spans="5:40" ht="16.5" thickBot="1" x14ac:dyDescent="0.3">
      <c r="L85" s="5"/>
      <c r="M85" s="4"/>
      <c r="O85" s="2"/>
      <c r="V85" s="138">
        <f>IF(ISERROR(MAX(V77:V81)),"0",MAX(V77:V81))</f>
        <v>0</v>
      </c>
      <c r="W85" s="104" t="s">
        <v>264</v>
      </c>
      <c r="X85" s="98"/>
      <c r="Y85" s="127"/>
      <c r="Z85" s="194"/>
      <c r="AA85" s="184"/>
      <c r="AB85" s="242"/>
      <c r="AD85" s="138">
        <f>IF(ISERROR(MAX(AD77:AD81)),"0",MAX(AD77:AD81))</f>
        <v>0</v>
      </c>
      <c r="AE85" s="104" t="s">
        <v>264</v>
      </c>
      <c r="AF85" s="98"/>
      <c r="AG85" s="127"/>
      <c r="AH85" s="194"/>
      <c r="AI85" s="184"/>
    </row>
    <row r="86" spans="5:40" ht="16.5" thickBot="1" x14ac:dyDescent="0.3">
      <c r="L86" s="5"/>
      <c r="M86" s="5"/>
    </row>
    <row r="87" spans="5:40" ht="16.5" thickBot="1" x14ac:dyDescent="0.3">
      <c r="L87" s="4"/>
      <c r="M87" s="5"/>
      <c r="V87" s="450" t="s">
        <v>262</v>
      </c>
      <c r="W87" s="451"/>
      <c r="X87" s="451"/>
      <c r="Y87" s="451"/>
      <c r="Z87" s="188"/>
      <c r="AA87" s="181"/>
      <c r="AB87" s="232"/>
      <c r="AD87" s="450" t="s">
        <v>263</v>
      </c>
      <c r="AE87" s="451"/>
      <c r="AF87" s="451"/>
      <c r="AG87" s="451"/>
      <c r="AH87" s="188"/>
      <c r="AI87" s="181"/>
    </row>
    <row r="88" spans="5:40" ht="16.5" thickBot="1" x14ac:dyDescent="0.3">
      <c r="L88" s="5"/>
      <c r="M88" s="5"/>
      <c r="N88" s="155" t="s">
        <v>229</v>
      </c>
      <c r="O88" s="179">
        <f>Q88+S88</f>
        <v>0</v>
      </c>
      <c r="P88" s="201" t="s">
        <v>235</v>
      </c>
      <c r="Q88" s="179">
        <f>Y94</f>
        <v>0</v>
      </c>
      <c r="R88" s="195" t="str">
        <f>'Auto Fill - F2A, F2B and F3'!T59</f>
        <v>New Members</v>
      </c>
      <c r="S88" s="179">
        <f>AG94</f>
        <v>0</v>
      </c>
      <c r="T88" s="195" t="str">
        <f>'Auto Fill - F2A, F2B and F3'!T154</f>
        <v>New Members</v>
      </c>
      <c r="V88" s="447" t="str">
        <f>IF(V97=0,"New Members",IF(ISERROR(MAX(V89:V93)),"Please check your data",IF(MAX(V89:V93)=0,"New Members","New Members"&amp;" - Full "&amp;V94&amp;" ("&amp;V97&amp;")  Disc ("&amp;V95&amp;")  Paid("&amp;V96&amp;")")))</f>
        <v>New Members</v>
      </c>
      <c r="W88" s="448"/>
      <c r="X88" s="448"/>
      <c r="Y88" s="449"/>
      <c r="Z88" s="189"/>
      <c r="AA88" s="190"/>
      <c r="AB88" s="232"/>
      <c r="AD88" s="447" t="str">
        <f>IF(AD97=0,"New Members",IF(ISERROR(MAX(AD89:AD93)),"Please check your data",IF(MAX(AD89:AD93)=0,"New Members","New Members"&amp;" - Full "&amp;AD94&amp;" ("&amp;AD97&amp;")  Disc ("&amp;AD95&amp;")  Paid("&amp;AD96&amp;")")))</f>
        <v>New Members</v>
      </c>
      <c r="AE88" s="448"/>
      <c r="AF88" s="448"/>
      <c r="AG88" s="449"/>
      <c r="AH88" s="189"/>
      <c r="AI88" s="190"/>
    </row>
    <row r="89" spans="5:40" ht="16.5" thickBot="1" x14ac:dyDescent="0.3">
      <c r="L89" s="5"/>
      <c r="M89" s="5"/>
      <c r="N89" s="158" t="s">
        <v>322</v>
      </c>
      <c r="O89" s="197">
        <f>Q89+S89</f>
        <v>0</v>
      </c>
      <c r="P89" s="202" t="s">
        <v>343</v>
      </c>
      <c r="Q89" s="198">
        <f>Y95</f>
        <v>0</v>
      </c>
      <c r="R89" s="141"/>
      <c r="S89" s="198">
        <f>AG95</f>
        <v>0</v>
      </c>
      <c r="T89" s="162"/>
      <c r="V89" s="121" t="str">
        <f>'Auto Fill - F2A, F2B and F3'!T60</f>
        <v/>
      </c>
      <c r="W89" s="107">
        <f>'Auto Fill - F2A, F2B and F3'!U60</f>
        <v>0</v>
      </c>
      <c r="X89" s="159">
        <f>'Auto Fill - F2A, F2B and F3'!AH60</f>
        <v>0</v>
      </c>
      <c r="Y89" s="109" t="str">
        <f>IF(ISERROR(FIND("Full",W89)),"",1)</f>
        <v/>
      </c>
      <c r="Z89" s="187" t="str">
        <f>IF(X89="D",X89,IF(X89="P",X89,""))</f>
        <v/>
      </c>
      <c r="AA89" s="186" t="str">
        <f>IF(V89="","",IF(W89=0,"","New"))</f>
        <v/>
      </c>
      <c r="AB89" s="233"/>
      <c r="AD89" s="121" t="str">
        <f>'Auto Fill - F2A, F2B and F3'!T155</f>
        <v/>
      </c>
      <c r="AE89" s="107">
        <f>'Auto Fill - F2A, F2B and F3'!U155</f>
        <v>0</v>
      </c>
      <c r="AF89" s="159">
        <f>'Auto Fill - F2A, F2B and F3'!AH155</f>
        <v>0</v>
      </c>
      <c r="AG89" s="109" t="str">
        <f>IF(ISERROR(FIND("Full",AE89)),"",1)</f>
        <v/>
      </c>
      <c r="AH89" s="187" t="str">
        <f>IF(AF89="D",AF89,IF(AF89="P",AF89,""))</f>
        <v/>
      </c>
      <c r="AI89" s="186" t="str">
        <f>IF(AD89="","",IF(AE89=0,"","New"))</f>
        <v/>
      </c>
    </row>
    <row r="90" spans="5:40" x14ac:dyDescent="0.25">
      <c r="L90" s="5"/>
      <c r="M90" s="5"/>
      <c r="P90" s="1"/>
      <c r="V90" s="122" t="str">
        <f>'Auto Fill - F2A, F2B and F3'!T61</f>
        <v/>
      </c>
      <c r="W90" s="64">
        <f>'Auto Fill - F2A, F2B and F3'!U61</f>
        <v>0</v>
      </c>
      <c r="X90" s="68">
        <f>'Auto Fill - F2A, F2B and F3'!AH61</f>
        <v>0</v>
      </c>
      <c r="Y90" s="113" t="str">
        <f>IF(ISERROR(FIND("Full",W90)),"",1)</f>
        <v/>
      </c>
      <c r="Z90" s="187" t="str">
        <f t="shared" ref="Z90:Z93" si="26">IF(X90="D",X90,IF(X90="P",X90,""))</f>
        <v/>
      </c>
      <c r="AA90" s="186" t="str">
        <f>IF(V90="","",IF(W90=0,"","New"))</f>
        <v/>
      </c>
      <c r="AB90" s="233"/>
      <c r="AD90" s="122" t="str">
        <f>'Auto Fill - F2A, F2B and F3'!T156</f>
        <v/>
      </c>
      <c r="AE90" s="64">
        <f>'Auto Fill - F2A, F2B and F3'!U156</f>
        <v>0</v>
      </c>
      <c r="AF90" s="68">
        <f>'Auto Fill - F2A, F2B and F3'!AH156</f>
        <v>0</v>
      </c>
      <c r="AG90" s="113" t="str">
        <f>IF(ISERROR(FIND("Full",AE90)),"",1)</f>
        <v/>
      </c>
      <c r="AH90" s="187" t="str">
        <f t="shared" ref="AH90:AH93" si="27">IF(AF90="D",AF90,IF(AF90="P",AF90,""))</f>
        <v/>
      </c>
      <c r="AI90" s="186" t="str">
        <f>IF(AD90="","",IF(AE90=0,"","New"))</f>
        <v/>
      </c>
    </row>
    <row r="91" spans="5:40" x14ac:dyDescent="0.25">
      <c r="L91" s="5"/>
      <c r="M91" s="5"/>
      <c r="V91" s="122" t="str">
        <f>'Auto Fill - F2A, F2B and F3'!T62</f>
        <v/>
      </c>
      <c r="W91" s="64">
        <f>'Auto Fill - F2A, F2B and F3'!U62</f>
        <v>0</v>
      </c>
      <c r="X91" s="68">
        <f>'Auto Fill - F2A, F2B and F3'!AH62</f>
        <v>0</v>
      </c>
      <c r="Y91" s="113" t="str">
        <f>IF(ISERROR(FIND("Full",W91)),"",1)</f>
        <v/>
      </c>
      <c r="Z91" s="187" t="str">
        <f t="shared" si="26"/>
        <v/>
      </c>
      <c r="AA91" s="186" t="str">
        <f>IF(V91="","",IF(W91=0,"","New"))</f>
        <v/>
      </c>
      <c r="AB91" s="233"/>
      <c r="AD91" s="122" t="str">
        <f>'Auto Fill - F2A, F2B and F3'!T157</f>
        <v/>
      </c>
      <c r="AE91" s="64">
        <f>'Auto Fill - F2A, F2B and F3'!U157</f>
        <v>0</v>
      </c>
      <c r="AF91" s="68">
        <f>'Auto Fill - F2A, F2B and F3'!AH157</f>
        <v>0</v>
      </c>
      <c r="AG91" s="113" t="str">
        <f>IF(ISERROR(FIND("Full",AE91)),"",1)</f>
        <v/>
      </c>
      <c r="AH91" s="187" t="str">
        <f t="shared" si="27"/>
        <v/>
      </c>
      <c r="AI91" s="186" t="str">
        <f>IF(AD91="","",IF(AE91=0,"","New"))</f>
        <v/>
      </c>
    </row>
    <row r="92" spans="5:40" x14ac:dyDescent="0.25">
      <c r="L92" s="5"/>
      <c r="M92" s="4"/>
      <c r="V92" s="122" t="str">
        <f>'Auto Fill - F2A, F2B and F3'!T63</f>
        <v/>
      </c>
      <c r="W92" s="64">
        <f>'Auto Fill - F2A, F2B and F3'!U63</f>
        <v>0</v>
      </c>
      <c r="X92" s="68">
        <f>'Auto Fill - F2A, F2B and F3'!AH63</f>
        <v>0</v>
      </c>
      <c r="Y92" s="113" t="str">
        <f>IF(ISERROR(FIND("Full",W92)),"",1)</f>
        <v/>
      </c>
      <c r="Z92" s="187" t="str">
        <f t="shared" si="26"/>
        <v/>
      </c>
      <c r="AA92" s="186" t="str">
        <f>IF(V92="","",IF(W92=0,"","New"))</f>
        <v/>
      </c>
      <c r="AB92" s="233"/>
      <c r="AD92" s="122" t="str">
        <f>'Auto Fill - F2A, F2B and F3'!T158</f>
        <v/>
      </c>
      <c r="AE92" s="64">
        <f>'Auto Fill - F2A, F2B and F3'!U158</f>
        <v>0</v>
      </c>
      <c r="AF92" s="68">
        <f>'Auto Fill - F2A, F2B and F3'!AH158</f>
        <v>0</v>
      </c>
      <c r="AG92" s="113" t="str">
        <f>IF(ISERROR(FIND("Full",AE92)),"",1)</f>
        <v/>
      </c>
      <c r="AH92" s="187" t="str">
        <f t="shared" si="27"/>
        <v/>
      </c>
      <c r="AI92" s="186" t="str">
        <f>IF(AD92="","",IF(AE92=0,"","New"))</f>
        <v/>
      </c>
    </row>
    <row r="93" spans="5:40" ht="16.5" thickBot="1" x14ac:dyDescent="0.3">
      <c r="L93" s="5"/>
      <c r="M93" s="5"/>
      <c r="V93" s="177" t="str">
        <f>'Auto Fill - F2A, F2B and F3'!T64</f>
        <v/>
      </c>
      <c r="W93" s="100">
        <f>'Auto Fill - F2A, F2B and F3'!U64</f>
        <v>0</v>
      </c>
      <c r="X93" s="137">
        <f>'Auto Fill - F2A, F2B and F3'!AH64</f>
        <v>0</v>
      </c>
      <c r="Y93" s="160" t="str">
        <f>IF(ISERROR(FIND("Full",W93)),"",1)</f>
        <v/>
      </c>
      <c r="Z93" s="187" t="str">
        <f t="shared" si="26"/>
        <v/>
      </c>
      <c r="AA93" s="186" t="str">
        <f>IF(V93="","",IF(W93=0,"","New"))</f>
        <v/>
      </c>
      <c r="AB93" s="233"/>
      <c r="AD93" s="177" t="str">
        <f>'Auto Fill - F2A, F2B and F3'!T159</f>
        <v/>
      </c>
      <c r="AE93" s="100">
        <f>'Auto Fill - F2A, F2B and F3'!U159</f>
        <v>0</v>
      </c>
      <c r="AF93" s="137">
        <f>'Auto Fill - F2A, F2B and F3'!AH159</f>
        <v>0</v>
      </c>
      <c r="AG93" s="160" t="str">
        <f>IF(ISERROR(FIND("Full",AE93)),"",1)</f>
        <v/>
      </c>
      <c r="AH93" s="187" t="str">
        <f t="shared" si="27"/>
        <v/>
      </c>
      <c r="AI93" s="186" t="str">
        <f>IF(AD93="","",IF(AE93=0,"","New"))</f>
        <v/>
      </c>
    </row>
    <row r="94" spans="5:40" x14ac:dyDescent="0.25">
      <c r="L94" s="4"/>
      <c r="M94" s="4"/>
      <c r="V94" s="101" t="str">
        <f>IF(Y94=0,"",Y94)</f>
        <v/>
      </c>
      <c r="W94" s="102" t="s">
        <v>235</v>
      </c>
      <c r="X94" s="94"/>
      <c r="Y94" s="95">
        <f>IF(ISERROR(MAX(V89:V93)),0,COUNTIFS(Z89:Z93,"",AA89:AA93,"New"))</f>
        <v>0</v>
      </c>
      <c r="Z94" s="193"/>
      <c r="AA94" s="182"/>
      <c r="AB94" s="232"/>
      <c r="AD94" s="101" t="str">
        <f>IF(AG94=0,"",AG94)</f>
        <v/>
      </c>
      <c r="AE94" s="102" t="s">
        <v>235</v>
      </c>
      <c r="AF94" s="94"/>
      <c r="AG94" s="95">
        <f>IF(ISERROR(MAX(AD89:AD93)),0,COUNTIFS(AH89:AH93,"",AI89:AI93,"New"))</f>
        <v>0</v>
      </c>
      <c r="AH94" s="193"/>
      <c r="AI94" s="182"/>
    </row>
    <row r="95" spans="5:40" x14ac:dyDescent="0.25">
      <c r="L95" s="5"/>
      <c r="M95" s="4"/>
      <c r="N95" s="1"/>
      <c r="O95" s="2"/>
      <c r="Q95" s="2"/>
      <c r="S95" s="2"/>
      <c r="V95" s="90" t="str">
        <f>IF(Y95=0,"",Y95)</f>
        <v/>
      </c>
      <c r="W95" s="103" t="s">
        <v>320</v>
      </c>
      <c r="X95" s="96"/>
      <c r="Y95" s="97">
        <f>IF(ISERROR(MAX(V89:V93)),0,COUNTIFS(Z89:Z93,"D",AA89:AA93,"New"))</f>
        <v>0</v>
      </c>
      <c r="Z95" s="193"/>
      <c r="AA95" s="182"/>
      <c r="AB95" s="232"/>
      <c r="AD95" s="90" t="str">
        <f>IF(AG95=0,"",AG95)</f>
        <v/>
      </c>
      <c r="AE95" s="103" t="s">
        <v>320</v>
      </c>
      <c r="AF95" s="96"/>
      <c r="AG95" s="97">
        <f>IF(ISERROR(MAX(AD89:AD93)),0,COUNTIFS(AH89:AH93,"D",AI89:AI93,"New"))</f>
        <v>0</v>
      </c>
      <c r="AH95" s="193"/>
      <c r="AI95" s="182"/>
    </row>
    <row r="96" spans="5:40" ht="16.5" thickBot="1" x14ac:dyDescent="0.3">
      <c r="L96" s="4"/>
      <c r="M96" s="5"/>
      <c r="O96" s="2"/>
      <c r="S96" s="2"/>
      <c r="V96" s="220" t="str">
        <f>IF(Y96=0,"",Y96)</f>
        <v/>
      </c>
      <c r="W96" s="221" t="s">
        <v>346</v>
      </c>
      <c r="X96" s="98"/>
      <c r="Y96" s="99">
        <f>IF(ISERROR(MAX(V89:V93)),0,COUNTIFS(Z89:Z93,"P",AA89:AA93,"New"))</f>
        <v>0</v>
      </c>
      <c r="Z96" s="193"/>
      <c r="AA96" s="182"/>
      <c r="AB96" s="232"/>
      <c r="AD96" s="220" t="str">
        <f>IF(AG96=0,"",AG96)</f>
        <v/>
      </c>
      <c r="AE96" s="221" t="s">
        <v>346</v>
      </c>
      <c r="AF96" s="98"/>
      <c r="AG96" s="99">
        <f>IF(ISERROR(MAX(AD89:AD93)),0,COUNTIFS(AH89:AH93,"P",AI89:AI93,"New"))</f>
        <v>0</v>
      </c>
      <c r="AH96" s="193"/>
      <c r="AI96" s="182"/>
    </row>
    <row r="97" spans="12:35" ht="16.5" thickBot="1" x14ac:dyDescent="0.3">
      <c r="L97" s="4"/>
      <c r="M97" s="4"/>
      <c r="N97" s="1"/>
      <c r="O97" s="2"/>
      <c r="Q97" s="2"/>
      <c r="V97" s="138">
        <f>IF(ISERROR(MAX(V89:V93)),"0",MAX(V89:V93))</f>
        <v>0</v>
      </c>
      <c r="W97" s="219" t="s">
        <v>264</v>
      </c>
      <c r="X97" s="126"/>
      <c r="Y97" s="127">
        <f>V97-Y94-Y95</f>
        <v>0</v>
      </c>
      <c r="Z97" s="194"/>
      <c r="AA97" s="184"/>
      <c r="AB97" s="232"/>
      <c r="AD97" s="138">
        <f>IF(ISERROR(MAX(AD89:AD93)),"0",MAX(AD89:AD93))</f>
        <v>0</v>
      </c>
      <c r="AE97" s="219" t="s">
        <v>264</v>
      </c>
      <c r="AF97" s="126"/>
      <c r="AG97" s="127">
        <f>AD97-AG94-AG95</f>
        <v>0</v>
      </c>
      <c r="AH97" s="194"/>
      <c r="AI97" s="184"/>
    </row>
    <row r="98" spans="12:35" ht="16.5" thickBot="1" x14ac:dyDescent="0.3">
      <c r="L98" s="5"/>
      <c r="M98" s="4"/>
      <c r="O98" s="2"/>
      <c r="Q98" s="2"/>
      <c r="S98" s="2"/>
    </row>
    <row r="99" spans="12:35" ht="16.5" thickBot="1" x14ac:dyDescent="0.3">
      <c r="L99" s="4"/>
      <c r="M99" s="4"/>
      <c r="O99" s="2"/>
      <c r="Q99" s="2"/>
      <c r="R99" s="6"/>
      <c r="S99" s="2"/>
      <c r="T99" s="6"/>
      <c r="V99" s="450" t="s">
        <v>262</v>
      </c>
      <c r="W99" s="451"/>
      <c r="X99" s="451"/>
      <c r="Y99" s="451"/>
      <c r="Z99" s="188"/>
      <c r="AA99" s="181"/>
      <c r="AB99" s="232"/>
      <c r="AD99" s="450" t="s">
        <v>262</v>
      </c>
      <c r="AE99" s="451"/>
      <c r="AF99" s="451"/>
      <c r="AG99" s="451"/>
      <c r="AH99" s="188"/>
      <c r="AI99" s="181"/>
    </row>
    <row r="100" spans="12:35" ht="16.5" thickBot="1" x14ac:dyDescent="0.3">
      <c r="L100" s="4"/>
      <c r="M100" s="5"/>
      <c r="N100" s="155" t="s">
        <v>323</v>
      </c>
      <c r="O100" s="179">
        <f>Q100+S100</f>
        <v>0</v>
      </c>
      <c r="P100" s="201" t="s">
        <v>323</v>
      </c>
      <c r="Q100" s="179">
        <f>Y106</f>
        <v>0</v>
      </c>
      <c r="R100" s="195" t="str">
        <f>'Auto Fill - F2A, F2B and F3'!T65</f>
        <v>New Member Couples</v>
      </c>
      <c r="S100" s="179">
        <f>AG106</f>
        <v>0</v>
      </c>
      <c r="T100" s="195" t="str">
        <f>'Auto Fill - F2A, F2B and F3'!T160</f>
        <v>New Member Couples</v>
      </c>
      <c r="V100" s="447" t="str">
        <f>IF(V109=0,"New Member Couples",IF(ISERROR(MAX(V101:V105)),"Please check your data",IF(MAX(V101:V105)=0,"New Member Couples","New Member Couples"&amp;" - Full "&amp;V106&amp;" ("&amp;V109&amp;")  Disc ("&amp;V107&amp;")  Paid("&amp;V108&amp;")")))</f>
        <v>New Member Couples</v>
      </c>
      <c r="W100" s="448"/>
      <c r="X100" s="448"/>
      <c r="Y100" s="449"/>
      <c r="Z100" s="189"/>
      <c r="AA100" s="190"/>
      <c r="AB100" s="232"/>
      <c r="AD100" s="447" t="str">
        <f>IF(AD109=0,"New Member Couples",IF(ISERROR(MAX(AD101:AD105)),"Please check your data",IF(MAX(AD101:AD105)=0,"New Member Couples","New Member Couples"&amp;" - Full "&amp;AD106&amp;" ("&amp;AD109&amp;")  Disc ("&amp;AD107&amp;")  Paid("&amp;AD108&amp;")")))</f>
        <v>New Member Couples</v>
      </c>
      <c r="AE100" s="448"/>
      <c r="AF100" s="448"/>
      <c r="AG100" s="449"/>
      <c r="AH100" s="189"/>
      <c r="AI100" s="190"/>
    </row>
    <row r="101" spans="12:35" ht="16.5" thickBot="1" x14ac:dyDescent="0.3">
      <c r="L101" s="4"/>
      <c r="M101" s="4"/>
      <c r="N101" s="158" t="s">
        <v>324</v>
      </c>
      <c r="O101" s="197">
        <f>Q101+S101</f>
        <v>0</v>
      </c>
      <c r="P101" s="200" t="s">
        <v>344</v>
      </c>
      <c r="Q101" s="197">
        <f>Y107</f>
        <v>0</v>
      </c>
      <c r="R101" s="141"/>
      <c r="S101" s="197">
        <f>AG107</f>
        <v>0</v>
      </c>
      <c r="T101" s="162"/>
      <c r="V101" s="121" t="str">
        <f>'Auto Fill - F2A, F2B and F3'!T66</f>
        <v/>
      </c>
      <c r="W101" s="107">
        <f>'Auto Fill - F2A, F2B and F3'!U66</f>
        <v>0</v>
      </c>
      <c r="X101" s="159">
        <f>'Auto Fill - F2A, F2B and F3'!AH66</f>
        <v>0</v>
      </c>
      <c r="Y101" s="109" t="str">
        <f>IF(ISERROR(FIND("Full",W101)),"",1)</f>
        <v/>
      </c>
      <c r="Z101" s="187" t="str">
        <f>IF(X101="D",X101,IF(X101="P",X101,""))</f>
        <v/>
      </c>
      <c r="AA101" s="186" t="str">
        <f>IF(V101="","",IF(W101=0,"","New"))</f>
        <v/>
      </c>
      <c r="AB101" s="233"/>
      <c r="AD101" s="121" t="str">
        <f>'Auto Fill - F2A, F2B and F3'!T161</f>
        <v/>
      </c>
      <c r="AE101" s="107">
        <f>'Auto Fill - F2A, F2B and F3'!U161</f>
        <v>0</v>
      </c>
      <c r="AF101" s="159">
        <f>'Auto Fill - F2A, F2B and F3'!AH161</f>
        <v>0</v>
      </c>
      <c r="AG101" s="109" t="str">
        <f>IF(ISERROR(FIND("Full",AE101)),"",1)</f>
        <v/>
      </c>
      <c r="AH101" s="187" t="str">
        <f>IF(AF101="D",AF101,IF(AF101="P",AF101,""))</f>
        <v/>
      </c>
      <c r="AI101" s="186" t="str">
        <f>IF(AD101="","",IF(AE101=0,"","New"))</f>
        <v/>
      </c>
    </row>
    <row r="102" spans="12:35" x14ac:dyDescent="0.25">
      <c r="L102" s="5"/>
      <c r="M102" s="4"/>
      <c r="N102" s="1"/>
      <c r="O102" s="2"/>
      <c r="R102" s="6"/>
      <c r="T102" s="6"/>
      <c r="V102" s="122" t="str">
        <f>'Auto Fill - F2A, F2B and F3'!T67</f>
        <v/>
      </c>
      <c r="W102" s="64">
        <f>'Auto Fill - F2A, F2B and F3'!U67</f>
        <v>0</v>
      </c>
      <c r="X102" s="68">
        <f>'Auto Fill - F2A, F2B and F3'!AH67</f>
        <v>0</v>
      </c>
      <c r="Y102" s="113" t="str">
        <f>IF(ISERROR(FIND("Full",W102)),"",1)</f>
        <v/>
      </c>
      <c r="Z102" s="187" t="str">
        <f t="shared" ref="Z102:Z105" si="28">IF(X102="D",X102,IF(X102="P",X102,""))</f>
        <v/>
      </c>
      <c r="AA102" s="186" t="str">
        <f>IF(V102="","",IF(W102=0,"","New"))</f>
        <v/>
      </c>
      <c r="AB102" s="233"/>
      <c r="AD102" s="122" t="str">
        <f>'Auto Fill - F2A, F2B and F3'!T162</f>
        <v/>
      </c>
      <c r="AE102" s="64">
        <f>'Auto Fill - F2A, F2B and F3'!U162</f>
        <v>0</v>
      </c>
      <c r="AF102" s="68">
        <f>'Auto Fill - F2A, F2B and F3'!AH162</f>
        <v>0</v>
      </c>
      <c r="AG102" s="113" t="str">
        <f t="shared" ref="AG102:AG105" si="29">IF(ISERROR(FIND("Full",AE102)),"",1)</f>
        <v/>
      </c>
      <c r="AH102" s="187" t="str">
        <f t="shared" ref="AH102:AH105" si="30">IF(AF102="D",AF102,IF(AF102="P",AF102,""))</f>
        <v/>
      </c>
      <c r="AI102" s="186" t="str">
        <f>IF(AD102="","",IF(AE102=0,"","New"))</f>
        <v/>
      </c>
    </row>
    <row r="103" spans="12:35" x14ac:dyDescent="0.25">
      <c r="L103" s="4"/>
      <c r="M103" s="5"/>
      <c r="N103" s="1"/>
      <c r="O103" s="2"/>
      <c r="R103" s="6"/>
      <c r="T103" s="6"/>
      <c r="V103" s="122" t="str">
        <f>'Auto Fill - F2A, F2B and F3'!T68</f>
        <v/>
      </c>
      <c r="W103" s="64">
        <f>'Auto Fill - F2A, F2B and F3'!U68</f>
        <v>0</v>
      </c>
      <c r="X103" s="68">
        <f>'Auto Fill - F2A, F2B and F3'!AH68</f>
        <v>0</v>
      </c>
      <c r="Y103" s="113" t="str">
        <f>IF(ISERROR(FIND("Full",W103)),"",1)</f>
        <v/>
      </c>
      <c r="Z103" s="187" t="str">
        <f t="shared" si="28"/>
        <v/>
      </c>
      <c r="AA103" s="186" t="str">
        <f>IF(V103="","",IF(W103=0,"","New"))</f>
        <v/>
      </c>
      <c r="AB103" s="233"/>
      <c r="AD103" s="122" t="str">
        <f>'Auto Fill - F2A, F2B and F3'!T163</f>
        <v/>
      </c>
      <c r="AE103" s="64">
        <f>'Auto Fill - F2A, F2B and F3'!U163</f>
        <v>0</v>
      </c>
      <c r="AF103" s="68">
        <f>'Auto Fill - F2A, F2B and F3'!AH163</f>
        <v>0</v>
      </c>
      <c r="AG103" s="113" t="str">
        <f t="shared" si="29"/>
        <v/>
      </c>
      <c r="AH103" s="187" t="str">
        <f t="shared" si="30"/>
        <v/>
      </c>
      <c r="AI103" s="186" t="str">
        <f>IF(AD103="","",IF(AE103=0,"","New"))</f>
        <v/>
      </c>
    </row>
    <row r="104" spans="12:35" x14ac:dyDescent="0.25">
      <c r="L104" s="4"/>
      <c r="N104" s="1"/>
      <c r="V104" s="122" t="str">
        <f>'Auto Fill - F2A, F2B and F3'!T69</f>
        <v/>
      </c>
      <c r="W104" s="64">
        <f>'Auto Fill - F2A, F2B and F3'!U69</f>
        <v>0</v>
      </c>
      <c r="X104" s="68">
        <f>'Auto Fill - F2A, F2B and F3'!AH69</f>
        <v>0</v>
      </c>
      <c r="Y104" s="113" t="str">
        <f>IF(ISERROR(FIND("Full",W104)),"",1)</f>
        <v/>
      </c>
      <c r="Z104" s="187" t="str">
        <f t="shared" si="28"/>
        <v/>
      </c>
      <c r="AA104" s="186" t="str">
        <f>IF(V104="","",IF(W104=0,"","New"))</f>
        <v/>
      </c>
      <c r="AB104" s="233"/>
      <c r="AD104" s="122" t="str">
        <f>'Auto Fill - F2A, F2B and F3'!T164</f>
        <v/>
      </c>
      <c r="AE104" s="64">
        <f>'Auto Fill - F2A, F2B and F3'!U164</f>
        <v>0</v>
      </c>
      <c r="AF104" s="68">
        <f>'Auto Fill - F2A, F2B and F3'!AH164</f>
        <v>0</v>
      </c>
      <c r="AG104" s="113" t="str">
        <f t="shared" si="29"/>
        <v/>
      </c>
      <c r="AH104" s="187" t="str">
        <f t="shared" si="30"/>
        <v/>
      </c>
      <c r="AI104" s="186" t="str">
        <f>IF(AD104="","",IF(AE104=0,"","New"))</f>
        <v/>
      </c>
    </row>
    <row r="105" spans="12:35" ht="16.5" thickBot="1" x14ac:dyDescent="0.3">
      <c r="L105" s="5"/>
      <c r="V105" s="123" t="str">
        <f>'Auto Fill - F2A, F2B and F3'!T70</f>
        <v/>
      </c>
      <c r="W105" s="110">
        <f>'Auto Fill - F2A, F2B and F3'!U70</f>
        <v>0</v>
      </c>
      <c r="X105" s="161">
        <f>'Auto Fill - F2A, F2B and F3'!AH70</f>
        <v>0</v>
      </c>
      <c r="Y105" s="160" t="str">
        <f>IF(ISERROR(FIND("Full",W105)),"",1)</f>
        <v/>
      </c>
      <c r="Z105" s="187" t="str">
        <f t="shared" si="28"/>
        <v/>
      </c>
      <c r="AA105" s="186" t="str">
        <f>IF(V105="","",IF(W105=0,"","New"))</f>
        <v/>
      </c>
      <c r="AB105" s="233"/>
      <c r="AD105" s="123" t="str">
        <f>'Auto Fill - F2A, F2B and F3'!T165</f>
        <v/>
      </c>
      <c r="AE105" s="110">
        <f>'Auto Fill - F2A, F2B and F3'!U165</f>
        <v>0</v>
      </c>
      <c r="AF105" s="161">
        <f>'Auto Fill - F2A, F2B and F3'!AH165</f>
        <v>0</v>
      </c>
      <c r="AG105" s="160" t="str">
        <f t="shared" si="29"/>
        <v/>
      </c>
      <c r="AH105" s="187" t="str">
        <f t="shared" si="30"/>
        <v/>
      </c>
      <c r="AI105" s="186" t="str">
        <f>IF(AD105="","",IF(AE105=0,"","New"))</f>
        <v/>
      </c>
    </row>
    <row r="106" spans="12:35" x14ac:dyDescent="0.25">
      <c r="M106" s="5"/>
      <c r="V106" s="101" t="str">
        <f>IF(Y106=0,"",Y106)</f>
        <v/>
      </c>
      <c r="W106" s="102" t="s">
        <v>235</v>
      </c>
      <c r="X106" s="94"/>
      <c r="Y106" s="95">
        <f>IF(ISERROR(MAX(V101:V105)),0,COUNTIFS(Z101:Z105,"",AA101:AA105,"New"))</f>
        <v>0</v>
      </c>
      <c r="Z106" s="193"/>
      <c r="AA106" s="182"/>
      <c r="AB106" s="232"/>
      <c r="AD106" s="101" t="str">
        <f>IF(AG106=0,"",AG106)</f>
        <v/>
      </c>
      <c r="AE106" s="102" t="s">
        <v>235</v>
      </c>
      <c r="AF106" s="94"/>
      <c r="AG106" s="95">
        <f>IF(ISERROR(MAX(AD101:AD105)),0,COUNTIFS(AH101:AH105,"",AI101:AI105,"New"))</f>
        <v>0</v>
      </c>
      <c r="AH106" s="193"/>
      <c r="AI106" s="182"/>
    </row>
    <row r="107" spans="12:35" x14ac:dyDescent="0.25">
      <c r="M107" s="4"/>
      <c r="V107" s="90" t="str">
        <f>IF(Y107=0,"",Y107)</f>
        <v/>
      </c>
      <c r="W107" s="103" t="s">
        <v>320</v>
      </c>
      <c r="X107" s="96"/>
      <c r="Y107" s="97">
        <f>IF(ISERROR(MAX(V101:V105)),0,COUNTIFS(Z101:Z105,"D",AA101:AA105,"New"))</f>
        <v>0</v>
      </c>
      <c r="Z107" s="193"/>
      <c r="AA107" s="182"/>
      <c r="AB107" s="232"/>
      <c r="AD107" s="90" t="str">
        <f>IF(AG107=0,"",AG107)</f>
        <v/>
      </c>
      <c r="AE107" s="103" t="s">
        <v>320</v>
      </c>
      <c r="AF107" s="96"/>
      <c r="AG107" s="97">
        <f>IF(ISERROR(MAX(AD101:AD105)),0,COUNTIFS(AH101:AH105,"D",AI101:AI105,"New"))</f>
        <v>0</v>
      </c>
      <c r="AH107" s="193"/>
      <c r="AI107" s="182"/>
    </row>
    <row r="108" spans="12:35" ht="16.5" thickBot="1" x14ac:dyDescent="0.3">
      <c r="L108" s="5"/>
      <c r="M108" s="4"/>
      <c r="V108" s="220" t="str">
        <f>IF(Y108=0,"",Y108)</f>
        <v/>
      </c>
      <c r="W108" s="221" t="s">
        <v>346</v>
      </c>
      <c r="X108" s="98"/>
      <c r="Y108" s="99">
        <f>IF(ISERROR(MAX(V101:V105)),0,COUNTIFS(Z101:Z105,"P",AA101:AA105,"New"))</f>
        <v>0</v>
      </c>
      <c r="Z108" s="193"/>
      <c r="AA108" s="182"/>
      <c r="AB108" s="232"/>
      <c r="AD108" s="220" t="str">
        <f>IF(AG108=0,"",AG108)</f>
        <v/>
      </c>
      <c r="AE108" s="221" t="s">
        <v>346</v>
      </c>
      <c r="AF108" s="98"/>
      <c r="AG108" s="99">
        <f>IF(ISERROR(MAX(AD101:AD105)),0,COUNTIFS(AH101:AH105,"P",AI101:AI105,"New"))</f>
        <v>0</v>
      </c>
      <c r="AH108" s="193"/>
      <c r="AI108" s="182"/>
    </row>
    <row r="109" spans="12:35" ht="16.5" thickBot="1" x14ac:dyDescent="0.3">
      <c r="L109" s="4"/>
      <c r="M109" s="4"/>
      <c r="V109" s="91">
        <f>IF(ISERROR(MAX(V101:V105)),"0",MAX(V101:V105))</f>
        <v>0</v>
      </c>
      <c r="W109" s="104" t="s">
        <v>264</v>
      </c>
      <c r="X109" s="98"/>
      <c r="Y109" s="99">
        <f>V109-Y107-Y106</f>
        <v>0</v>
      </c>
      <c r="Z109" s="194"/>
      <c r="AA109" s="184"/>
      <c r="AB109" s="232"/>
      <c r="AD109" s="91">
        <f>IF(ISERROR(MAX(AD101:AD105)),"0",MAX(AD101:AD105))</f>
        <v>0</v>
      </c>
      <c r="AE109" s="104" t="s">
        <v>264</v>
      </c>
      <c r="AF109" s="98"/>
      <c r="AG109" s="99">
        <f>AD109-AG107-AG106</f>
        <v>0</v>
      </c>
      <c r="AH109" s="194"/>
      <c r="AI109" s="184"/>
    </row>
    <row r="110" spans="12:35" ht="16.5" thickBot="1" x14ac:dyDescent="0.3">
      <c r="L110" s="4"/>
      <c r="M110" s="5"/>
      <c r="N110" s="1"/>
      <c r="V110" s="10"/>
      <c r="W110"/>
      <c r="X110"/>
      <c r="Y110"/>
    </row>
    <row r="111" spans="12:35" ht="16.5" thickBot="1" x14ac:dyDescent="0.3">
      <c r="L111" s="4"/>
      <c r="M111" s="5"/>
      <c r="N111" s="1"/>
      <c r="V111" s="450" t="s">
        <v>262</v>
      </c>
      <c r="W111" s="451"/>
      <c r="X111" s="451"/>
      <c r="Y111" s="451"/>
      <c r="Z111" s="188"/>
      <c r="AA111" s="181"/>
      <c r="AB111" s="232"/>
      <c r="AD111" s="450" t="s">
        <v>262</v>
      </c>
      <c r="AE111" s="451"/>
      <c r="AF111" s="451"/>
      <c r="AG111" s="451"/>
      <c r="AH111" s="188"/>
      <c r="AI111" s="181"/>
    </row>
    <row r="112" spans="12:35" ht="16.5" thickBot="1" x14ac:dyDescent="0.3">
      <c r="L112" s="5"/>
      <c r="M112" s="4"/>
      <c r="N112" s="163" t="s">
        <v>239</v>
      </c>
      <c r="O112" s="145" t="e">
        <f>Q112+S112</f>
        <v>#VALUE!</v>
      </c>
      <c r="P112" s="169" t="s">
        <v>259</v>
      </c>
      <c r="Q112" s="145">
        <f>Y118</f>
        <v>0</v>
      </c>
      <c r="R112" s="195" t="str">
        <f>'Auto Fill - F2A, F2B and F3'!T71</f>
        <v>Resignations Received</v>
      </c>
      <c r="S112" s="145" t="str">
        <f>AD118</f>
        <v/>
      </c>
      <c r="T112" s="195" t="str">
        <f>'Auto Fill - F2A, F2B and F3'!T166</f>
        <v>Resignations Received</v>
      </c>
      <c r="V112" s="447" t="str">
        <f>IF(V122=0,"Resignations Received",IF(ISERROR(MAX(V113:V117)),"Please check your data",IF(MAX(V113:V117)=0,"Resignations Received","Resignations Received Full - ("&amp;V118&amp;")  Partner ("&amp;V119&amp;")  Other ("&amp;V121&amp;")")))</f>
        <v>Resignations Received</v>
      </c>
      <c r="W112" s="448"/>
      <c r="X112" s="448"/>
      <c r="Y112" s="449"/>
      <c r="Z112" s="189"/>
      <c r="AA112" s="190"/>
      <c r="AB112" s="232"/>
      <c r="AD112" s="447" t="str">
        <f>IF(AD122=0,"Resignations Received",IF(ISERROR(MAX(AD113:AD117)),"Please check your data",IF(MAX(AD113:AD117)=0,"Resignations Received","Resignations Received Full - ("&amp;AD118&amp;")  Partner ("&amp;AD119&amp;")  Other ("&amp;AD121&amp;")")))</f>
        <v>Resignations Received</v>
      </c>
      <c r="AE112" s="448"/>
      <c r="AF112" s="448"/>
      <c r="AG112" s="449"/>
      <c r="AH112" s="189"/>
      <c r="AI112" s="190"/>
    </row>
    <row r="113" spans="12:35" x14ac:dyDescent="0.25">
      <c r="L113" s="5"/>
      <c r="M113" s="4"/>
      <c r="N113" s="253"/>
      <c r="O113" s="147">
        <f>Q113+S113</f>
        <v>0</v>
      </c>
      <c r="P113" s="254" t="s">
        <v>260</v>
      </c>
      <c r="Q113" s="147">
        <f>Y119</f>
        <v>0</v>
      </c>
      <c r="R113" s="236"/>
      <c r="S113" s="147">
        <f>AG119</f>
        <v>0</v>
      </c>
      <c r="T113" s="228"/>
      <c r="V113" s="121" t="str">
        <f>'Auto Fill - F2A, F2B and F3'!T72</f>
        <v/>
      </c>
      <c r="W113" s="107">
        <f>'Auto Fill - F2A, F2B and F3'!U72</f>
        <v>0</v>
      </c>
      <c r="X113" s="255">
        <f>'Auto Fill - F2A, F2B and F3'!AH72</f>
        <v>0</v>
      </c>
      <c r="Y113" s="112" t="str">
        <f>IF(ISERROR(FIND("Full",W113)),"",1)</f>
        <v/>
      </c>
      <c r="Z113" s="187" t="str">
        <f>IF(X113="P",X113,"")</f>
        <v/>
      </c>
      <c r="AA113" s="186" t="str">
        <f>IF(V113="","",IF(RIGHT(W113,7)=" - Full","Full",IF(RIGHT(W113,7)="Partner","Partner","Other")))</f>
        <v/>
      </c>
      <c r="AB113" s="233"/>
      <c r="AD113" s="121" t="str">
        <f>'Auto Fill - F2A, F2B and F3'!T167</f>
        <v/>
      </c>
      <c r="AE113" s="107">
        <f>'Auto Fill - F2A, F2B and F3'!U167</f>
        <v>0</v>
      </c>
      <c r="AF113" s="255">
        <f>'Auto Fill - F2A, F2B and F3'!AH167</f>
        <v>0</v>
      </c>
      <c r="AG113" s="112" t="str">
        <f>IF(ISERROR(FIND("Full",AE113)),"",1)</f>
        <v/>
      </c>
      <c r="AH113" s="187" t="str">
        <f>IF(AF113="P",AF113,"")</f>
        <v/>
      </c>
      <c r="AI113" s="186" t="str">
        <f>IF(AD113="","",IF(RIGHT(AE113,7)=" - Full","Full",IF(RIGHT(AE113,7)="Partner","Partner","Other")))</f>
        <v/>
      </c>
    </row>
    <row r="114" spans="12:35" ht="16.5" thickBot="1" x14ac:dyDescent="0.3">
      <c r="L114" s="4"/>
      <c r="M114" s="5"/>
      <c r="N114" s="165"/>
      <c r="O114" s="147">
        <f>Q114+S114</f>
        <v>0</v>
      </c>
      <c r="P114" s="170" t="s">
        <v>325</v>
      </c>
      <c r="Q114" s="146">
        <f>Y121</f>
        <v>0</v>
      </c>
      <c r="R114" s="167"/>
      <c r="S114" s="146">
        <f>AG121</f>
        <v>0</v>
      </c>
      <c r="T114" s="168"/>
      <c r="V114" s="122" t="str">
        <f>'Auto Fill - F2A, F2B and F3'!T73</f>
        <v/>
      </c>
      <c r="W114" s="64">
        <f>'Auto Fill - F2A, F2B and F3'!U73</f>
        <v>0</v>
      </c>
      <c r="X114" s="256">
        <f>'Auto Fill - F2A, F2B and F3'!AH73</f>
        <v>0</v>
      </c>
      <c r="Y114" s="113" t="str">
        <f t="shared" ref="Y114:Y117" si="31">IF(ISERROR(FIND("Full",W114)),"",1)</f>
        <v/>
      </c>
      <c r="Z114" s="187"/>
      <c r="AA114" s="186" t="str">
        <f t="shared" ref="AA114:AA117" si="32">IF(V114="","",IF(RIGHT(W114,7)=" - Full","Full",IF(RIGHT(W114,7)="Partner","Partner","Other")))</f>
        <v/>
      </c>
      <c r="AB114" s="233"/>
      <c r="AD114" s="122" t="str">
        <f>'Auto Fill - F2A, F2B and F3'!T168</f>
        <v/>
      </c>
      <c r="AE114" s="64">
        <f>'Auto Fill - F2A, F2B and F3'!U168</f>
        <v>0</v>
      </c>
      <c r="AF114" s="256">
        <f>'Auto Fill - F2A, F2B and F3'!AH168</f>
        <v>0</v>
      </c>
      <c r="AG114" s="113" t="str">
        <f t="shared" ref="AG114:AG117" si="33">IF(ISERROR(FIND("Full",AE114)),"",1)</f>
        <v/>
      </c>
      <c r="AH114" s="187"/>
      <c r="AI114" s="186" t="str">
        <f t="shared" ref="AI114:AI117" si="34">IF(AD114="","",IF(RIGHT(AE114,7)=" - Full","Full",IF(RIGHT(AE114,7)="Partner","Partner","Other")))</f>
        <v/>
      </c>
    </row>
    <row r="115" spans="12:35" x14ac:dyDescent="0.25">
      <c r="L115" s="4"/>
      <c r="M115" s="4"/>
      <c r="V115" s="122" t="str">
        <f>'Auto Fill - F2A, F2B and F3'!T74</f>
        <v/>
      </c>
      <c r="W115" s="64">
        <f>'Auto Fill - F2A, F2B and F3'!U74</f>
        <v>0</v>
      </c>
      <c r="X115" s="256">
        <f>'Auto Fill - F2A, F2B and F3'!AH74</f>
        <v>0</v>
      </c>
      <c r="Y115" s="113" t="str">
        <f t="shared" si="31"/>
        <v/>
      </c>
      <c r="Z115" s="187"/>
      <c r="AA115" s="186" t="str">
        <f t="shared" si="32"/>
        <v/>
      </c>
      <c r="AB115" s="233"/>
      <c r="AD115" s="122" t="str">
        <f>'Auto Fill - F2A, F2B and F3'!T169</f>
        <v/>
      </c>
      <c r="AE115" s="64">
        <f>'Auto Fill - F2A, F2B and F3'!U169</f>
        <v>0</v>
      </c>
      <c r="AF115" s="256">
        <f>'Auto Fill - F2A, F2B and F3'!AH169</f>
        <v>0</v>
      </c>
      <c r="AG115" s="113" t="str">
        <f t="shared" si="33"/>
        <v/>
      </c>
      <c r="AH115" s="187"/>
      <c r="AI115" s="186" t="str">
        <f t="shared" si="34"/>
        <v/>
      </c>
    </row>
    <row r="116" spans="12:35" x14ac:dyDescent="0.25">
      <c r="L116" s="5"/>
      <c r="M116" s="5"/>
      <c r="V116" s="122" t="str">
        <f>'Auto Fill - F2A, F2B and F3'!T75</f>
        <v/>
      </c>
      <c r="W116" s="64">
        <f>'Auto Fill - F2A, F2B and F3'!U75</f>
        <v>0</v>
      </c>
      <c r="X116" s="256">
        <f>'Auto Fill - F2A, F2B and F3'!AH75</f>
        <v>0</v>
      </c>
      <c r="Y116" s="113" t="str">
        <f t="shared" si="31"/>
        <v/>
      </c>
      <c r="Z116" s="187"/>
      <c r="AA116" s="186" t="str">
        <f t="shared" si="32"/>
        <v/>
      </c>
      <c r="AB116" s="233"/>
      <c r="AD116" s="122" t="str">
        <f>'Auto Fill - F2A, F2B and F3'!T170</f>
        <v/>
      </c>
      <c r="AE116" s="64">
        <f>'Auto Fill - F2A, F2B and F3'!U170</f>
        <v>0</v>
      </c>
      <c r="AF116" s="256">
        <f>'Auto Fill - F2A, F2B and F3'!AH170</f>
        <v>0</v>
      </c>
      <c r="AG116" s="113" t="str">
        <f t="shared" si="33"/>
        <v/>
      </c>
      <c r="AH116" s="187"/>
      <c r="AI116" s="186" t="str">
        <f t="shared" si="34"/>
        <v/>
      </c>
    </row>
    <row r="117" spans="12:35" ht="16.5" thickBot="1" x14ac:dyDescent="0.3">
      <c r="L117" s="4"/>
      <c r="M117" s="5"/>
      <c r="V117" s="123" t="str">
        <f>'Auto Fill - F2A, F2B and F3'!T76</f>
        <v/>
      </c>
      <c r="W117" s="110">
        <f>'Auto Fill - F2A, F2B and F3'!U76</f>
        <v>0</v>
      </c>
      <c r="X117" s="257">
        <f>'Auto Fill - F2A, F2B and F3'!AH76</f>
        <v>0</v>
      </c>
      <c r="Y117" s="114" t="str">
        <f t="shared" si="31"/>
        <v/>
      </c>
      <c r="Z117" s="187"/>
      <c r="AA117" s="186" t="str">
        <f t="shared" si="32"/>
        <v/>
      </c>
      <c r="AB117" s="233"/>
      <c r="AD117" s="123" t="str">
        <f>'Auto Fill - F2A, F2B and F3'!T171</f>
        <v/>
      </c>
      <c r="AE117" s="110">
        <f>'Auto Fill - F2A, F2B and F3'!U171</f>
        <v>0</v>
      </c>
      <c r="AF117" s="257">
        <f>'Auto Fill - F2A, F2B and F3'!AH171</f>
        <v>0</v>
      </c>
      <c r="AG117" s="114" t="str">
        <f t="shared" si="33"/>
        <v/>
      </c>
      <c r="AH117" s="187"/>
      <c r="AI117" s="186" t="str">
        <f t="shared" si="34"/>
        <v/>
      </c>
    </row>
    <row r="118" spans="12:35" x14ac:dyDescent="0.25">
      <c r="L118" s="5"/>
      <c r="M118" s="5"/>
      <c r="V118" s="101" t="str">
        <f>IF(Y118=0,"",Y118)</f>
        <v/>
      </c>
      <c r="W118" s="102" t="s">
        <v>259</v>
      </c>
      <c r="X118" s="94"/>
      <c r="Y118" s="95">
        <f>COUNTIFS(AA113:AA117,"Full")</f>
        <v>0</v>
      </c>
      <c r="Z118" s="193"/>
      <c r="AA118" s="182"/>
      <c r="AB118" s="232"/>
      <c r="AD118" s="101" t="str">
        <f>IF(AG118=0,"",AG118)</f>
        <v/>
      </c>
      <c r="AE118" s="102" t="s">
        <v>259</v>
      </c>
      <c r="AF118" s="94"/>
      <c r="AG118" s="95">
        <f>COUNTIFS(AI113:AI117,"Full")</f>
        <v>0</v>
      </c>
      <c r="AH118" s="193"/>
      <c r="AI118" s="182"/>
    </row>
    <row r="119" spans="12:35" x14ac:dyDescent="0.25">
      <c r="L119" s="5"/>
      <c r="M119" s="4"/>
      <c r="V119" s="90" t="str">
        <f t="shared" ref="V119:V121" si="35">IF(Y119=0,"",Y119)</f>
        <v/>
      </c>
      <c r="W119" s="103" t="s">
        <v>260</v>
      </c>
      <c r="X119" s="116"/>
      <c r="Y119" s="117">
        <f>COUNTIFS(AA113:AA117,"Partner")</f>
        <v>0</v>
      </c>
      <c r="Z119" s="193"/>
      <c r="AA119" s="182"/>
      <c r="AB119" s="232"/>
      <c r="AD119" s="90" t="str">
        <f t="shared" ref="AD119:AD121" si="36">IF(AG119=0,"",AG119)</f>
        <v/>
      </c>
      <c r="AE119" s="103" t="s">
        <v>260</v>
      </c>
      <c r="AF119" s="116"/>
      <c r="AG119" s="117">
        <f>COUNTIFS(AI113:AI117,"Partner")</f>
        <v>0</v>
      </c>
      <c r="AH119" s="193"/>
      <c r="AI119" s="182"/>
    </row>
    <row r="120" spans="12:35" x14ac:dyDescent="0.25">
      <c r="L120" s="5"/>
      <c r="M120" s="4"/>
      <c r="V120" s="90" t="str">
        <f t="shared" si="35"/>
        <v/>
      </c>
      <c r="W120" s="103" t="s">
        <v>351</v>
      </c>
      <c r="X120" s="116"/>
      <c r="Y120" s="117">
        <f>Y118+Y119</f>
        <v>0</v>
      </c>
      <c r="Z120" s="193"/>
      <c r="AA120" s="182"/>
      <c r="AB120" s="232"/>
      <c r="AD120" s="90" t="str">
        <f t="shared" si="36"/>
        <v/>
      </c>
      <c r="AE120" s="103" t="s">
        <v>351</v>
      </c>
      <c r="AF120" s="116"/>
      <c r="AG120" s="117">
        <f>AG118+AG119</f>
        <v>0</v>
      </c>
      <c r="AH120" s="193"/>
      <c r="AI120" s="182"/>
    </row>
    <row r="121" spans="12:35" x14ac:dyDescent="0.25">
      <c r="L121" s="4"/>
      <c r="M121" s="5"/>
      <c r="V121" s="90" t="str">
        <f t="shared" si="35"/>
        <v/>
      </c>
      <c r="W121" s="103" t="s">
        <v>311</v>
      </c>
      <c r="X121" s="96"/>
      <c r="Y121" s="97">
        <f>COUNTIFS(AA113:AA117,"Other")</f>
        <v>0</v>
      </c>
      <c r="Z121" s="193"/>
      <c r="AA121" s="182"/>
      <c r="AB121" s="232"/>
      <c r="AD121" s="90" t="str">
        <f t="shared" si="36"/>
        <v/>
      </c>
      <c r="AE121" s="103" t="s">
        <v>311</v>
      </c>
      <c r="AF121" s="96"/>
      <c r="AG121" s="97">
        <f>COUNTIFS(AI113:AI117,"Other")</f>
        <v>0</v>
      </c>
      <c r="AH121" s="193"/>
      <c r="AI121" s="182"/>
    </row>
    <row r="122" spans="12:35" ht="16.5" thickBot="1" x14ac:dyDescent="0.3">
      <c r="L122" s="4"/>
      <c r="M122" s="4"/>
      <c r="V122" s="91">
        <f>IF(ISERROR(MAX(V113:V117)),"0",MAX(V113:V117))</f>
        <v>0</v>
      </c>
      <c r="W122" s="104" t="s">
        <v>264</v>
      </c>
      <c r="X122" s="98"/>
      <c r="Y122" s="99"/>
      <c r="Z122" s="194"/>
      <c r="AA122" s="184"/>
      <c r="AB122" s="232"/>
      <c r="AD122" s="91">
        <f>IF(ISERROR(MAX(AD113:AD117)),"0",MAX(AD113:AD117))</f>
        <v>0</v>
      </c>
      <c r="AE122" s="104" t="s">
        <v>264</v>
      </c>
      <c r="AF122" s="98"/>
      <c r="AG122" s="99"/>
      <c r="AH122" s="194"/>
      <c r="AI122" s="184"/>
    </row>
    <row r="123" spans="12:35" ht="16.5" thickBot="1" x14ac:dyDescent="0.3">
      <c r="L123" s="5"/>
      <c r="M123" s="5"/>
      <c r="V123" s="10"/>
      <c r="W123"/>
      <c r="X123"/>
      <c r="Y123"/>
    </row>
    <row r="124" spans="12:35" ht="16.5" thickBot="1" x14ac:dyDescent="0.3">
      <c r="L124" s="4"/>
      <c r="M124" s="5"/>
      <c r="V124" s="450" t="s">
        <v>262</v>
      </c>
      <c r="W124" s="451"/>
      <c r="X124" s="451"/>
      <c r="Y124" s="451"/>
      <c r="Z124" s="188"/>
      <c r="AA124" s="181"/>
      <c r="AB124" s="232"/>
      <c r="AD124" s="450" t="s">
        <v>263</v>
      </c>
      <c r="AE124" s="451"/>
      <c r="AF124" s="451"/>
      <c r="AG124" s="451"/>
      <c r="AH124" s="188"/>
      <c r="AI124" s="181"/>
    </row>
    <row r="125" spans="12:35" ht="16.5" thickBot="1" x14ac:dyDescent="0.3">
      <c r="L125" s="5"/>
      <c r="M125" s="5"/>
      <c r="N125" s="163" t="s">
        <v>333</v>
      </c>
      <c r="O125" s="145">
        <f>Q125+S125</f>
        <v>0</v>
      </c>
      <c r="P125" s="169" t="s">
        <v>259</v>
      </c>
      <c r="Q125" s="145">
        <f>Y131</f>
        <v>0</v>
      </c>
      <c r="R125" s="195" t="str">
        <f>'Auto Fill - F2A, F2B and F3'!T77</f>
        <v>Financial Members Transferred</v>
      </c>
      <c r="S125" s="145">
        <f>AG131</f>
        <v>0</v>
      </c>
      <c r="T125" s="195" t="str">
        <f>'Auto Fill - F2A, F2B and F3'!T172</f>
        <v>Financial Members Transferred</v>
      </c>
      <c r="V125" s="447" t="str">
        <f>IF(V133=0,"Financial Members Transferred",IF(ISERROR(MAX(V126:V130)),"Please check your data",IF(MAX(V126:V130)=0,"Financial Members Transferred","Financial Members Transferred Full ("&amp;V131&amp;")  Other ("&amp;V132&amp;")")))</f>
        <v>Financial Members Transferred</v>
      </c>
      <c r="W125" s="448"/>
      <c r="X125" s="448"/>
      <c r="Y125" s="449"/>
      <c r="Z125" s="189"/>
      <c r="AA125" s="190"/>
      <c r="AB125" s="232"/>
      <c r="AD125" s="447" t="str">
        <f>IF(AD133=0,"Financial Members Transferred",IF(ISERROR(MAX(AD126:AD130)),"Please check your data",IF(MAX(AD126:AD130)=0,"Financial Members Transferred","Financial Members Transferred Full ("&amp;AD131&amp;")  Other ("&amp;AD132&amp;")")))</f>
        <v>Financial Members Transferred</v>
      </c>
      <c r="AE125" s="448"/>
      <c r="AF125" s="448"/>
      <c r="AG125" s="449"/>
      <c r="AH125" s="189"/>
      <c r="AI125" s="190"/>
    </row>
    <row r="126" spans="12:35" ht="16.5" thickBot="1" x14ac:dyDescent="0.3">
      <c r="L126" s="5"/>
      <c r="M126" s="5"/>
      <c r="N126" s="165"/>
      <c r="O126" s="146">
        <f>Q126+S126</f>
        <v>0</v>
      </c>
      <c r="P126" s="170" t="s">
        <v>325</v>
      </c>
      <c r="Q126" s="146">
        <f>Y132</f>
        <v>0</v>
      </c>
      <c r="R126" s="167"/>
      <c r="S126" s="146">
        <f>AG132</f>
        <v>0</v>
      </c>
      <c r="T126" s="168"/>
      <c r="V126" s="121" t="str">
        <f>'Auto Fill - F2A, F2B and F3'!T78</f>
        <v/>
      </c>
      <c r="W126" s="107">
        <f>'Auto Fill - F2A, F2B and F3'!U78</f>
        <v>0</v>
      </c>
      <c r="X126" s="108">
        <f>'Auto Fill - F2A, F2B and F3'!AH78</f>
        <v>0</v>
      </c>
      <c r="Y126" s="112" t="str">
        <f>IF(ISERROR(FIND("Full",W126)),"",1)</f>
        <v/>
      </c>
      <c r="Z126" s="187" t="str">
        <f>IF(X126="D",X126,"")</f>
        <v/>
      </c>
      <c r="AA126" s="186"/>
      <c r="AB126" s="233"/>
      <c r="AD126" s="121" t="str">
        <f>'Auto Fill - F2A, F2B and F3'!T173</f>
        <v/>
      </c>
      <c r="AE126" s="107">
        <f>'Auto Fill - F2A, F2B and F3'!U173</f>
        <v>0</v>
      </c>
      <c r="AF126" s="108">
        <f>'Auto Fill - F2A, F2B and F3'!AH173</f>
        <v>0</v>
      </c>
      <c r="AG126" s="112" t="str">
        <f>IF(ISERROR(FIND("Full",AE126)),"",1)</f>
        <v/>
      </c>
      <c r="AH126" s="187" t="str">
        <f>IF(AF126="D",AF126,"")</f>
        <v/>
      </c>
      <c r="AI126" s="186"/>
    </row>
    <row r="127" spans="12:35" x14ac:dyDescent="0.25">
      <c r="L127" s="5"/>
      <c r="M127" s="5"/>
      <c r="V127" s="122" t="str">
        <f>'Auto Fill - F2A, F2B and F3'!T79</f>
        <v/>
      </c>
      <c r="W127" s="64">
        <f>'Auto Fill - F2A, F2B and F3'!U79</f>
        <v>0</v>
      </c>
      <c r="X127" s="69">
        <f>'Auto Fill - F2A, F2B and F3'!AH79</f>
        <v>0</v>
      </c>
      <c r="Y127" s="113" t="str">
        <f>IF(ISERROR(FIND("Full",W127)),"",1)</f>
        <v/>
      </c>
      <c r="Z127" s="187" t="str">
        <f t="shared" ref="Z127:Z130" si="37">IF(X127="D",X127,"")</f>
        <v/>
      </c>
      <c r="AA127" s="186"/>
      <c r="AB127" s="233"/>
      <c r="AD127" s="122" t="str">
        <f>'Auto Fill - F2A, F2B and F3'!T174</f>
        <v/>
      </c>
      <c r="AE127" s="64">
        <f>'Auto Fill - F2A, F2B and F3'!U174</f>
        <v>0</v>
      </c>
      <c r="AF127" s="69">
        <f>'Auto Fill - F2A, F2B and F3'!AH174</f>
        <v>0</v>
      </c>
      <c r="AG127" s="113" t="str">
        <f>IF(ISERROR(FIND("Full",AE127)),"",1)</f>
        <v/>
      </c>
      <c r="AH127" s="187" t="str">
        <f t="shared" ref="AH127:AH130" si="38">IF(AF127="D",AF127,"")</f>
        <v/>
      </c>
      <c r="AI127" s="186"/>
    </row>
    <row r="128" spans="12:35" x14ac:dyDescent="0.25">
      <c r="L128" s="5"/>
      <c r="M128" s="5"/>
      <c r="V128" s="122" t="str">
        <f>'Auto Fill - F2A, F2B and F3'!T80</f>
        <v/>
      </c>
      <c r="W128" s="64">
        <f>'Auto Fill - F2A, F2B and F3'!U80</f>
        <v>0</v>
      </c>
      <c r="X128" s="69">
        <f>'Auto Fill - F2A, F2B and F3'!AH80</f>
        <v>0</v>
      </c>
      <c r="Y128" s="113" t="str">
        <f>IF(ISERROR(FIND("Full",W128)),"",1)</f>
        <v/>
      </c>
      <c r="Z128" s="187" t="str">
        <f t="shared" si="37"/>
        <v/>
      </c>
      <c r="AA128" s="186"/>
      <c r="AB128" s="233"/>
      <c r="AD128" s="122" t="str">
        <f>'Auto Fill - F2A, F2B and F3'!T175</f>
        <v/>
      </c>
      <c r="AE128" s="64">
        <f>'Auto Fill - F2A, F2B and F3'!U175</f>
        <v>0</v>
      </c>
      <c r="AF128" s="69">
        <f>'Auto Fill - F2A, F2B and F3'!AH175</f>
        <v>0</v>
      </c>
      <c r="AG128" s="113" t="str">
        <f>IF(ISERROR(FIND("Full",AE128)),"",1)</f>
        <v/>
      </c>
      <c r="AH128" s="187" t="str">
        <f t="shared" si="38"/>
        <v/>
      </c>
      <c r="AI128" s="186"/>
    </row>
    <row r="129" spans="12:35" x14ac:dyDescent="0.25">
      <c r="L129" s="5"/>
      <c r="M129" s="5"/>
      <c r="V129" s="122" t="str">
        <f>'Auto Fill - F2A, F2B and F3'!T81</f>
        <v/>
      </c>
      <c r="W129" s="64">
        <f>'Auto Fill - F2A, F2B and F3'!U81</f>
        <v>0</v>
      </c>
      <c r="X129" s="69">
        <f>'Auto Fill - F2A, F2B and F3'!AH81</f>
        <v>0</v>
      </c>
      <c r="Y129" s="113" t="str">
        <f>IF(ISERROR(FIND("Full",W129)),"",1)</f>
        <v/>
      </c>
      <c r="Z129" s="187" t="str">
        <f t="shared" si="37"/>
        <v/>
      </c>
      <c r="AA129" s="186" t="str">
        <f>IF(V129="","",IF(W129=0,"","New"))</f>
        <v/>
      </c>
      <c r="AB129" s="233"/>
      <c r="AD129" s="122" t="str">
        <f>'Auto Fill - F2A, F2B and F3'!T176</f>
        <v/>
      </c>
      <c r="AE129" s="64">
        <f>'Auto Fill - F2A, F2B and F3'!U176</f>
        <v>0</v>
      </c>
      <c r="AF129" s="69">
        <f>'Auto Fill - F2A, F2B and F3'!AH176</f>
        <v>0</v>
      </c>
      <c r="AG129" s="113" t="str">
        <f>IF(ISERROR(FIND("Full",AE129)),"",1)</f>
        <v/>
      </c>
      <c r="AH129" s="187" t="str">
        <f t="shared" si="38"/>
        <v/>
      </c>
      <c r="AI129" s="186" t="str">
        <f>IF(AD129="","",IF(AE129=0,"","New"))</f>
        <v/>
      </c>
    </row>
    <row r="130" spans="12:35" ht="16.5" thickBot="1" x14ac:dyDescent="0.3">
      <c r="L130" s="5"/>
      <c r="M130" s="5"/>
      <c r="V130" s="123" t="str">
        <f>'Auto Fill - F2A, F2B and F3'!T82</f>
        <v/>
      </c>
      <c r="W130" s="110">
        <f>'Auto Fill - F2A, F2B and F3'!U82</f>
        <v>0</v>
      </c>
      <c r="X130" s="111">
        <f>'Auto Fill - F2A, F2B and F3'!AH82</f>
        <v>0</v>
      </c>
      <c r="Y130" s="114" t="str">
        <f>IF(ISERROR(FIND("Full",W130)),"",1)</f>
        <v/>
      </c>
      <c r="Z130" s="187" t="str">
        <f t="shared" si="37"/>
        <v/>
      </c>
      <c r="AA130" s="186" t="str">
        <f>IF(V130="","",IF(W130=0,"","New"))</f>
        <v/>
      </c>
      <c r="AB130" s="233"/>
      <c r="AD130" s="123" t="str">
        <f>'Auto Fill - F2A, F2B and F3'!T177</f>
        <v/>
      </c>
      <c r="AE130" s="110">
        <f>'Auto Fill - F2A, F2B and F3'!U177</f>
        <v>0</v>
      </c>
      <c r="AF130" s="111">
        <f>'Auto Fill - F2A, F2B and F3'!AH177</f>
        <v>0</v>
      </c>
      <c r="AG130" s="114" t="str">
        <f>IF(ISERROR(FIND("Full",AE130)),"",1)</f>
        <v/>
      </c>
      <c r="AH130" s="187" t="str">
        <f t="shared" si="38"/>
        <v/>
      </c>
      <c r="AI130" s="186" t="str">
        <f>IF(AD130="","",IF(AE130=0,"","New"))</f>
        <v/>
      </c>
    </row>
    <row r="131" spans="12:35" x14ac:dyDescent="0.25">
      <c r="L131" s="5"/>
      <c r="M131" s="5"/>
      <c r="V131" s="101" t="str">
        <f>IF(Y131=0,"",Y131)</f>
        <v/>
      </c>
      <c r="W131" s="102" t="s">
        <v>312</v>
      </c>
      <c r="X131" s="94"/>
      <c r="Y131" s="95">
        <f>COUNTIFS(Y126:Y130,1)</f>
        <v>0</v>
      </c>
      <c r="Z131" s="193"/>
      <c r="AA131" s="182"/>
      <c r="AB131" s="232"/>
      <c r="AD131" s="101" t="str">
        <f>IF(AG131=0,"",AG131)</f>
        <v/>
      </c>
      <c r="AE131" s="102" t="s">
        <v>312</v>
      </c>
      <c r="AF131" s="94"/>
      <c r="AG131" s="95">
        <f>COUNTIFS(AG126:AG130,1)</f>
        <v>0</v>
      </c>
      <c r="AH131" s="193"/>
      <c r="AI131" s="182"/>
    </row>
    <row r="132" spans="12:35" x14ac:dyDescent="0.25">
      <c r="L132" s="5"/>
      <c r="M132" s="5"/>
      <c r="V132" s="90"/>
      <c r="W132" s="103" t="s">
        <v>311</v>
      </c>
      <c r="X132" s="96"/>
      <c r="Y132" s="97">
        <f>V133-Y131</f>
        <v>0</v>
      </c>
      <c r="Z132" s="193"/>
      <c r="AA132" s="182"/>
      <c r="AB132" s="232"/>
      <c r="AD132" s="90"/>
      <c r="AE132" s="103" t="s">
        <v>311</v>
      </c>
      <c r="AF132" s="96"/>
      <c r="AG132" s="97">
        <f>AD133-AG131</f>
        <v>0</v>
      </c>
      <c r="AH132" s="193"/>
      <c r="AI132" s="182"/>
    </row>
    <row r="133" spans="12:35" ht="16.5" thickBot="1" x14ac:dyDescent="0.3">
      <c r="L133" s="5"/>
      <c r="M133" s="4"/>
      <c r="V133" s="91">
        <f>IF(ISERROR(MAX(V126:V130)),"0",MAX(V126:V130))</f>
        <v>0</v>
      </c>
      <c r="W133" s="104" t="s">
        <v>264</v>
      </c>
      <c r="X133" s="98"/>
      <c r="Y133" s="99">
        <f>V133-Y132-Y131</f>
        <v>0</v>
      </c>
      <c r="Z133" s="194"/>
      <c r="AA133" s="184"/>
      <c r="AB133" s="232"/>
      <c r="AD133" s="91">
        <f>IF(ISERROR(MAX(AD126:AD130)),"0",MAX(AD126:AD130))</f>
        <v>0</v>
      </c>
      <c r="AE133" s="104" t="s">
        <v>264</v>
      </c>
      <c r="AF133" s="98"/>
      <c r="AG133" s="99">
        <f>AD133-AG132-AG131</f>
        <v>0</v>
      </c>
      <c r="AH133" s="194"/>
      <c r="AI133" s="184"/>
    </row>
    <row r="134" spans="12:35" ht="16.5" thickBot="1" x14ac:dyDescent="0.3">
      <c r="L134" s="5"/>
      <c r="M134" s="4"/>
    </row>
    <row r="135" spans="12:35" ht="16.5" thickBot="1" x14ac:dyDescent="0.3">
      <c r="L135" s="4"/>
      <c r="M135" s="4"/>
      <c r="V135" s="450" t="s">
        <v>262</v>
      </c>
      <c r="W135" s="451"/>
      <c r="X135" s="451"/>
      <c r="Y135" s="451"/>
      <c r="Z135" s="188"/>
      <c r="AA135" s="181"/>
      <c r="AB135" s="232"/>
      <c r="AD135" s="450" t="s">
        <v>263</v>
      </c>
      <c r="AE135" s="451"/>
      <c r="AF135" s="451"/>
      <c r="AG135" s="451"/>
      <c r="AH135" s="188"/>
      <c r="AI135" s="181"/>
    </row>
    <row r="136" spans="12:35" ht="16.5" thickBot="1" x14ac:dyDescent="0.3">
      <c r="L136" s="4"/>
      <c r="M136" s="5"/>
      <c r="N136" s="157" t="s">
        <v>330</v>
      </c>
      <c r="O136" s="208">
        <f>Q136+S136</f>
        <v>0</v>
      </c>
      <c r="P136" s="203" t="s">
        <v>331</v>
      </c>
      <c r="Q136" s="206">
        <f>Y144</f>
        <v>0</v>
      </c>
      <c r="R136" s="195" t="str">
        <f>'Auto Fill - F2A, F2B and F3'!T83</f>
        <v>Restricted Members WEM</v>
      </c>
      <c r="S136" s="206">
        <f>AG144</f>
        <v>0</v>
      </c>
      <c r="T136" s="195" t="str">
        <f>'Auto Fill - F2A, F2B and F3'!T178</f>
        <v>Restricted Members WEM</v>
      </c>
      <c r="V136" s="447" t="str">
        <f>IF(V147=0,"Restricted Members WEM",IF(ISERROR(MAX(V137:V141)),"Please check your data",IF(MAX(V137:V141)=0,"Restricted Members WEM","Restricted Members WEM ("&amp;V144&amp;")  New ("&amp;V143&amp;")  Disc ("&amp;V142&amp;")")))</f>
        <v>Restricted Members WEM</v>
      </c>
      <c r="W136" s="448"/>
      <c r="X136" s="448"/>
      <c r="Y136" s="449"/>
      <c r="Z136" s="189"/>
      <c r="AA136" s="190"/>
      <c r="AB136" s="232"/>
      <c r="AD136" s="447" t="str">
        <f>IF(AD147=0,"Restricted Members WEM",IF(ISERROR(MAX(AD137:AD141)),"Please check your data",IF(MAX(AD137:AD141)=0,"Restricted Members WEM","Restricted Members WEM ("&amp;AD144&amp;")  New ("&amp;AD143&amp;")  Disc ("&amp;AD142&amp;")")))</f>
        <v>Restricted Members WEM</v>
      </c>
      <c r="AE136" s="448"/>
      <c r="AF136" s="448"/>
      <c r="AG136" s="449"/>
      <c r="AH136" s="189"/>
      <c r="AI136" s="190"/>
    </row>
    <row r="137" spans="12:35" x14ac:dyDescent="0.25">
      <c r="L137" s="4"/>
      <c r="M137" s="5"/>
      <c r="N137" s="153"/>
      <c r="O137" s="209">
        <f>Q137+S137</f>
        <v>0</v>
      </c>
      <c r="P137" s="204" t="s">
        <v>326</v>
      </c>
      <c r="Q137" s="207">
        <f>Y143</f>
        <v>0</v>
      </c>
      <c r="R137" s="75"/>
      <c r="S137" s="207">
        <f>AG143</f>
        <v>0</v>
      </c>
      <c r="T137" s="75"/>
      <c r="V137" s="122" t="str">
        <f>'Auto Fill - F2A, F2B and F3'!T84</f>
        <v/>
      </c>
      <c r="W137" s="64">
        <f>'Auto Fill - F2A, F2B and F3'!U84</f>
        <v>0</v>
      </c>
      <c r="X137" s="69">
        <f>'Auto Fill - F2A, F2B and F3'!AH84</f>
        <v>0</v>
      </c>
      <c r="Y137" s="69">
        <f>IF(ISERROR(FIND("0",W137)),"",1)</f>
        <v>1</v>
      </c>
      <c r="Z137" s="187" t="str">
        <f>IF(X137="N","N",IF(X137="D","D","O"))</f>
        <v>O</v>
      </c>
      <c r="AA137" s="186" t="str">
        <f>IF(RIGHT(W137,4)="Club","Club","Other")</f>
        <v>Other</v>
      </c>
      <c r="AB137" s="233"/>
      <c r="AD137" s="69" t="str">
        <f>'Auto Fill - F2A, F2B and F3'!T179</f>
        <v/>
      </c>
      <c r="AE137" s="64">
        <f>'Auto Fill - F2A, F2B and F3'!U179</f>
        <v>0</v>
      </c>
      <c r="AF137" s="69">
        <f>'Auto Fill - F2A, F2B and F3'!AH179</f>
        <v>0</v>
      </c>
      <c r="AG137" s="69">
        <f>IF(ISERROR(FIND("0",AE137)),"",1)</f>
        <v>1</v>
      </c>
      <c r="AH137" s="187" t="str">
        <f>IF(AF137="N","N",IF(AF137="D","D","O"))</f>
        <v>O</v>
      </c>
      <c r="AI137" s="186" t="str">
        <f>IF(RIGHT(AE137,4)="Club","Club","Other")</f>
        <v>Other</v>
      </c>
    </row>
    <row r="138" spans="12:35" ht="16.5" thickBot="1" x14ac:dyDescent="0.3">
      <c r="L138" s="5"/>
      <c r="M138" s="5"/>
      <c r="N138" s="154"/>
      <c r="O138" s="210">
        <f>Q138+S138</f>
        <v>0</v>
      </c>
      <c r="P138" s="205" t="s">
        <v>332</v>
      </c>
      <c r="Q138" s="198">
        <f>Y142</f>
        <v>0</v>
      </c>
      <c r="R138" s="150"/>
      <c r="S138" s="198">
        <f>AG142</f>
        <v>0</v>
      </c>
      <c r="T138" s="150"/>
      <c r="V138" s="122" t="str">
        <f>'Auto Fill - F2A, F2B and F3'!T85</f>
        <v/>
      </c>
      <c r="W138" s="64">
        <f>'Auto Fill - F2A, F2B and F3'!U85</f>
        <v>0</v>
      </c>
      <c r="X138" s="69">
        <f>'Auto Fill - F2A, F2B and F3'!AH85</f>
        <v>0</v>
      </c>
      <c r="Y138" s="69">
        <f t="shared" ref="Y138:Y141" si="39">IF(ISERROR(FIND("0",W138)),"",1)</f>
        <v>1</v>
      </c>
      <c r="Z138" s="187" t="str">
        <f t="shared" ref="Z138:Z141" si="40">IF(X138="N","N",IF(X138="D","D","O"))</f>
        <v>O</v>
      </c>
      <c r="AA138" s="186" t="str">
        <f t="shared" ref="AA138:AA141" si="41">IF(RIGHT(W138,4)="Club","Club","Other")</f>
        <v>Other</v>
      </c>
      <c r="AB138" s="233"/>
      <c r="AD138" s="69" t="str">
        <f>'Auto Fill - F2A, F2B and F3'!T180</f>
        <v/>
      </c>
      <c r="AE138" s="64">
        <f>'Auto Fill - F2A, F2B and F3'!U180</f>
        <v>0</v>
      </c>
      <c r="AF138" s="69">
        <f>'Auto Fill - F2A, F2B and F3'!AH180</f>
        <v>0</v>
      </c>
      <c r="AG138" s="69">
        <f t="shared" ref="AG138:AG141" si="42">IF(ISERROR(FIND("0",AE138)),"",1)</f>
        <v>1</v>
      </c>
      <c r="AH138" s="187" t="str">
        <f t="shared" ref="AH138:AH141" si="43">IF(AF138="N","N",IF(AF138="D","D","O"))</f>
        <v>O</v>
      </c>
      <c r="AI138" s="186" t="str">
        <f t="shared" ref="AI138:AI141" si="44">IF(RIGHT(AE138,4)="Club","Club","Other")</f>
        <v>Other</v>
      </c>
    </row>
    <row r="139" spans="12:35" x14ac:dyDescent="0.25">
      <c r="L139" s="5"/>
      <c r="M139" s="5"/>
      <c r="V139" s="122" t="str">
        <f>'Auto Fill - F2A, F2B and F3'!T86</f>
        <v/>
      </c>
      <c r="W139" s="64">
        <f>'Auto Fill - F2A, F2B and F3'!U86</f>
        <v>0</v>
      </c>
      <c r="X139" s="69">
        <f>'Auto Fill - F2A, F2B and F3'!AH86</f>
        <v>0</v>
      </c>
      <c r="Y139" s="69">
        <f t="shared" si="39"/>
        <v>1</v>
      </c>
      <c r="Z139" s="187" t="str">
        <f t="shared" si="40"/>
        <v>O</v>
      </c>
      <c r="AA139" s="186" t="str">
        <f t="shared" si="41"/>
        <v>Other</v>
      </c>
      <c r="AB139" s="233"/>
      <c r="AD139" s="69" t="str">
        <f>'Auto Fill - F2A, F2B and F3'!T181</f>
        <v/>
      </c>
      <c r="AE139" s="64">
        <f>'Auto Fill - F2A, F2B and F3'!U181</f>
        <v>0</v>
      </c>
      <c r="AF139" s="69">
        <f>'Auto Fill - F2A, F2B and F3'!AH181</f>
        <v>0</v>
      </c>
      <c r="AG139" s="69">
        <f t="shared" si="42"/>
        <v>1</v>
      </c>
      <c r="AH139" s="187" t="str">
        <f t="shared" si="43"/>
        <v>O</v>
      </c>
      <c r="AI139" s="186" t="str">
        <f t="shared" si="44"/>
        <v>Other</v>
      </c>
    </row>
    <row r="140" spans="12:35" x14ac:dyDescent="0.25">
      <c r="L140" s="5"/>
      <c r="M140" s="5"/>
      <c r="V140" s="122" t="str">
        <f>'Auto Fill - F2A, F2B and F3'!T87</f>
        <v/>
      </c>
      <c r="W140" s="64">
        <f>'Auto Fill - F2A, F2B and F3'!U87</f>
        <v>0</v>
      </c>
      <c r="X140" s="69">
        <f>'Auto Fill - F2A, F2B and F3'!AH87</f>
        <v>0</v>
      </c>
      <c r="Y140" s="69">
        <f t="shared" si="39"/>
        <v>1</v>
      </c>
      <c r="Z140" s="187" t="str">
        <f t="shared" si="40"/>
        <v>O</v>
      </c>
      <c r="AA140" s="186" t="str">
        <f t="shared" si="41"/>
        <v>Other</v>
      </c>
      <c r="AB140" s="233"/>
      <c r="AD140" s="69" t="str">
        <f>'Auto Fill - F2A, F2B and F3'!T182</f>
        <v/>
      </c>
      <c r="AE140" s="64">
        <f>'Auto Fill - F2A, F2B and F3'!U182</f>
        <v>0</v>
      </c>
      <c r="AF140" s="69">
        <f>'Auto Fill - F2A, F2B and F3'!AH182</f>
        <v>0</v>
      </c>
      <c r="AG140" s="69">
        <f t="shared" si="42"/>
        <v>1</v>
      </c>
      <c r="AH140" s="187" t="str">
        <f t="shared" si="43"/>
        <v>O</v>
      </c>
      <c r="AI140" s="186" t="str">
        <f t="shared" si="44"/>
        <v>Other</v>
      </c>
    </row>
    <row r="141" spans="12:35" ht="16.5" thickBot="1" x14ac:dyDescent="0.3">
      <c r="L141" s="5"/>
      <c r="M141" s="5"/>
      <c r="V141" s="122" t="str">
        <f>'Auto Fill - F2A, F2B and F3'!T88</f>
        <v/>
      </c>
      <c r="W141" s="64">
        <f>'Auto Fill - F2A, F2B and F3'!U88</f>
        <v>0</v>
      </c>
      <c r="X141" s="69">
        <f>'Auto Fill - F2A, F2B and F3'!AH88</f>
        <v>0</v>
      </c>
      <c r="Y141" s="69">
        <f t="shared" si="39"/>
        <v>1</v>
      </c>
      <c r="Z141" s="187" t="str">
        <f t="shared" si="40"/>
        <v>O</v>
      </c>
      <c r="AA141" s="186" t="str">
        <f t="shared" si="41"/>
        <v>Other</v>
      </c>
      <c r="AB141" s="233"/>
      <c r="AD141" s="69" t="str">
        <f>'Auto Fill - F2A, F2B and F3'!T183</f>
        <v/>
      </c>
      <c r="AE141" s="64">
        <f>'Auto Fill - F2A, F2B and F3'!U183</f>
        <v>0</v>
      </c>
      <c r="AF141" s="69">
        <f>'Auto Fill - F2A, F2B and F3'!AH183</f>
        <v>0</v>
      </c>
      <c r="AG141" s="69">
        <f t="shared" si="42"/>
        <v>1</v>
      </c>
      <c r="AH141" s="187" t="str">
        <f t="shared" si="43"/>
        <v>O</v>
      </c>
      <c r="AI141" s="186" t="str">
        <f t="shared" si="44"/>
        <v>Other</v>
      </c>
    </row>
    <row r="142" spans="12:35" x14ac:dyDescent="0.25">
      <c r="L142" s="5"/>
      <c r="M142" s="5"/>
      <c r="V142" s="101" t="str">
        <f>IF(Y142=0,"",Y142)</f>
        <v/>
      </c>
      <c r="W142" s="102" t="s">
        <v>327</v>
      </c>
      <c r="X142" s="94"/>
      <c r="Y142" s="171">
        <f>COUNTIFS(Z137:Z141,"D",AA137:AA141,"Club")</f>
        <v>0</v>
      </c>
      <c r="Z142" s="193"/>
      <c r="AA142" s="182"/>
      <c r="AB142" s="232"/>
      <c r="AD142" s="101" t="str">
        <f>IF(AG142=0,"",AG142)</f>
        <v/>
      </c>
      <c r="AE142" s="102" t="s">
        <v>327</v>
      </c>
      <c r="AF142" s="94"/>
      <c r="AG142" s="171">
        <f>COUNTIFS(AH137:AH141,"D",AI137:AI141,"Club")</f>
        <v>0</v>
      </c>
      <c r="AH142" s="193"/>
      <c r="AI142" s="182"/>
    </row>
    <row r="143" spans="12:35" x14ac:dyDescent="0.25">
      <c r="L143" s="5"/>
      <c r="M143" s="5"/>
      <c r="V143" s="124" t="str">
        <f>IF(Y143=0,"",Y143)</f>
        <v/>
      </c>
      <c r="W143" s="103" t="s">
        <v>328</v>
      </c>
      <c r="X143" s="96"/>
      <c r="Y143" s="172">
        <f>COUNTIFS(Z137:Z141,"N",AA137:AA141,"Club")</f>
        <v>0</v>
      </c>
      <c r="Z143" s="193"/>
      <c r="AA143" s="182"/>
      <c r="AB143" s="232"/>
      <c r="AD143" s="124" t="str">
        <f>IF(AG143=0,"",AG143)</f>
        <v/>
      </c>
      <c r="AE143" s="103" t="s">
        <v>328</v>
      </c>
      <c r="AF143" s="96"/>
      <c r="AG143" s="172">
        <f>COUNTIFS(AH137:AH141,"N",AI137:AI141,"Club")</f>
        <v>0</v>
      </c>
      <c r="AH143" s="193"/>
      <c r="AI143" s="182"/>
    </row>
    <row r="144" spans="12:35" x14ac:dyDescent="0.25">
      <c r="L144" s="5"/>
      <c r="M144" s="5"/>
      <c r="V144" s="124" t="str">
        <f>IF(Y144=0,"",Y144)</f>
        <v/>
      </c>
      <c r="W144" s="103" t="s">
        <v>329</v>
      </c>
      <c r="X144" s="96"/>
      <c r="Y144" s="172">
        <f>COUNTIFS(Z137:Z141,"O",AA137:AA141,"Club")</f>
        <v>0</v>
      </c>
      <c r="Z144" s="193"/>
      <c r="AA144" s="182"/>
      <c r="AB144" s="232"/>
      <c r="AD144" s="124" t="str">
        <f>IF(AG144=0,"",AG144)</f>
        <v/>
      </c>
      <c r="AE144" s="103" t="s">
        <v>329</v>
      </c>
      <c r="AF144" s="96"/>
      <c r="AG144" s="172">
        <f>COUNTIFS(AH137:AH141,"O",AI137:AI141,"Club")</f>
        <v>0</v>
      </c>
      <c r="AH144" s="193"/>
      <c r="AI144" s="182"/>
    </row>
    <row r="145" spans="12:35" x14ac:dyDescent="0.25">
      <c r="L145" s="5"/>
      <c r="M145" s="5"/>
      <c r="V145" s="90"/>
      <c r="W145" s="103" t="s">
        <v>335</v>
      </c>
      <c r="X145" s="96"/>
      <c r="Y145" s="172">
        <f>COUNTIFS(Z137:Z141,"O",AA137:AA141,"Other",Y137:Y141,"")</f>
        <v>0</v>
      </c>
      <c r="Z145" s="193"/>
      <c r="AA145" s="182"/>
      <c r="AB145" s="232"/>
      <c r="AD145" s="90"/>
      <c r="AE145" s="103" t="s">
        <v>335</v>
      </c>
      <c r="AF145" s="96"/>
      <c r="AG145" s="172">
        <f>COUNTIFS(AH137:AH141,"O",AI137:AI141,"Other")</f>
        <v>5</v>
      </c>
      <c r="AH145" s="193"/>
      <c r="AI145" s="182"/>
    </row>
    <row r="146" spans="12:35" x14ac:dyDescent="0.25">
      <c r="L146" s="5"/>
      <c r="M146" s="5"/>
      <c r="V146" s="173"/>
      <c r="W146" s="174" t="s">
        <v>317</v>
      </c>
      <c r="X146" s="175"/>
      <c r="Y146" s="176">
        <f>COUNTIFS(Z137:Z141,"O",AA137:AA141,"Other",Y137:Y141,1)</f>
        <v>5</v>
      </c>
      <c r="Z146" s="193"/>
      <c r="AA146" s="182"/>
      <c r="AB146" s="232"/>
      <c r="AD146" s="173"/>
      <c r="AE146" s="174" t="s">
        <v>317</v>
      </c>
      <c r="AF146" s="175"/>
      <c r="AG146" s="176">
        <f>COUNTIFS(AH137:AH141,"O",AI137:AI141,"Other",AG137:AG141,1)</f>
        <v>5</v>
      </c>
      <c r="AH146" s="193"/>
      <c r="AI146" s="182"/>
    </row>
    <row r="147" spans="12:35" ht="16.5" thickBot="1" x14ac:dyDescent="0.3">
      <c r="L147" s="5"/>
      <c r="M147" s="4"/>
      <c r="V147" s="91">
        <f>IF(ISERROR(MAX(V137:V141)),"0",MAX(V137:V141))</f>
        <v>0</v>
      </c>
      <c r="W147" s="104" t="s">
        <v>264</v>
      </c>
      <c r="X147" s="98"/>
      <c r="Y147" s="99"/>
      <c r="Z147" s="194"/>
      <c r="AA147" s="184"/>
      <c r="AB147" s="232"/>
      <c r="AD147" s="91">
        <f>IF(ISERROR(MAX(AD137:AD141)),"0",MAX(AD137:AD141))</f>
        <v>0</v>
      </c>
      <c r="AE147" s="104" t="s">
        <v>264</v>
      </c>
      <c r="AF147" s="98"/>
      <c r="AG147" s="99"/>
      <c r="AH147" s="194"/>
      <c r="AI147" s="184"/>
    </row>
    <row r="148" spans="12:35" ht="16.5" thickBot="1" x14ac:dyDescent="0.3">
      <c r="L148" s="5"/>
      <c r="M148" s="5"/>
    </row>
    <row r="149" spans="12:35" ht="16.5" thickBot="1" x14ac:dyDescent="0.3">
      <c r="L149" s="4"/>
      <c r="M149" s="5"/>
      <c r="V149" s="450" t="s">
        <v>262</v>
      </c>
      <c r="W149" s="451"/>
      <c r="X149" s="451"/>
      <c r="Y149" s="451"/>
      <c r="Z149" s="188"/>
      <c r="AA149" s="181"/>
      <c r="AB149" s="232"/>
      <c r="AD149" s="450" t="s">
        <v>263</v>
      </c>
      <c r="AE149" s="451"/>
      <c r="AF149" s="451"/>
      <c r="AG149" s="451"/>
      <c r="AH149" s="188"/>
      <c r="AI149" s="181"/>
    </row>
    <row r="150" spans="12:35" ht="16.5" thickBot="1" x14ac:dyDescent="0.3">
      <c r="L150" s="5"/>
      <c r="M150" s="5"/>
      <c r="N150" s="157" t="s">
        <v>232</v>
      </c>
      <c r="O150" s="208">
        <f>Q150+S150</f>
        <v>0</v>
      </c>
      <c r="P150" s="203" t="s">
        <v>275</v>
      </c>
      <c r="Q150" s="131">
        <f>Y158</f>
        <v>0</v>
      </c>
      <c r="R150" s="195" t="str">
        <f>'Auto Fill - F2A, F2B and F3'!T89</f>
        <v>Overseas Members</v>
      </c>
      <c r="S150" s="131">
        <f>AG158</f>
        <v>0</v>
      </c>
      <c r="T150" s="224" t="str">
        <f>'Auto Fill - F2A, F2B and F3'!T184</f>
        <v>Overseas Members</v>
      </c>
      <c r="V150" s="447" t="str">
        <f>IF(V160=0,"Overseas Members",IF(ISERROR(MAX(V151:V155)),"Please check your data",IF(MAX(V151:V155)=0,"Overseas Members","Overseas Members ("&amp;V158&amp;")  New ("&amp;V157&amp;")  Disc ("&amp;V156&amp;")")))</f>
        <v>Overseas Members</v>
      </c>
      <c r="W150" s="448"/>
      <c r="X150" s="448"/>
      <c r="Y150" s="449"/>
      <c r="Z150" s="189"/>
      <c r="AA150" s="190"/>
      <c r="AB150" s="232"/>
      <c r="AD150" s="447" t="str">
        <f>IF(AD160=0,"Overseas Members",IF(ISERROR(MAX(AD151:AD155)),"Please check your data",IF(MAX(AD151:AD155)=0,"Overseas Members","Overseas Members ("&amp;AD158&amp;")  New ("&amp;AD157&amp;")  Disc ("&amp;AD156&amp;")")))</f>
        <v>Overseas Members</v>
      </c>
      <c r="AE150" s="448"/>
      <c r="AF150" s="448"/>
      <c r="AG150" s="449"/>
      <c r="AH150" s="189"/>
      <c r="AI150" s="190"/>
    </row>
    <row r="151" spans="12:35" x14ac:dyDescent="0.25">
      <c r="L151" s="5"/>
      <c r="M151" s="5"/>
      <c r="N151" s="153"/>
      <c r="O151" s="209">
        <f>Q151+S151</f>
        <v>0</v>
      </c>
      <c r="P151" s="204" t="s">
        <v>235</v>
      </c>
      <c r="Q151" s="132">
        <f>Y157</f>
        <v>0</v>
      </c>
      <c r="R151" s="73"/>
      <c r="S151" s="132">
        <f>AG157</f>
        <v>0</v>
      </c>
      <c r="T151" s="133"/>
      <c r="V151" s="122" t="str">
        <f>'Auto Fill - F2A, F2B and F3'!T90</f>
        <v/>
      </c>
      <c r="W151" s="64">
        <f>'Auto Fill - F2A, F2B and F3'!U90</f>
        <v>0</v>
      </c>
      <c r="X151" s="69">
        <f>'Auto Fill - F2A, F2B and F3'!AH90</f>
        <v>0</v>
      </c>
      <c r="Y151" s="118" t="str">
        <f>IF(ISERROR(FIND("Full",W151)),"",1)</f>
        <v/>
      </c>
      <c r="Z151" s="187" t="str">
        <f>IF(X151="N","N",IF(X151="D","D","O"))</f>
        <v>O</v>
      </c>
      <c r="AA151" s="186" t="str">
        <f>IF(RIGHT(W151,4)="Full","Full","Other")</f>
        <v>Other</v>
      </c>
      <c r="AB151" s="233"/>
      <c r="AD151" s="69" t="str">
        <f>'Auto Fill - F2A, F2B and F3'!T185</f>
        <v/>
      </c>
      <c r="AE151" s="64">
        <f>'Auto Fill - F2A, F2B and F3'!U185</f>
        <v>0</v>
      </c>
      <c r="AF151" s="69">
        <f>'Auto Fill - F2A, F2B and F3'!AH185</f>
        <v>0</v>
      </c>
      <c r="AG151" s="69" t="str">
        <f>IF(ISERROR(FIND("Full",AE151)),"",1)</f>
        <v/>
      </c>
      <c r="AH151" s="187" t="str">
        <f>IF(AF151="N","N",IF(AF151="D","D","O"))</f>
        <v>O</v>
      </c>
      <c r="AI151" s="186" t="str">
        <f>IF(RIGHT(AE151,4)="Full","Full","Other")</f>
        <v>Other</v>
      </c>
    </row>
    <row r="152" spans="12:35" ht="16.5" thickBot="1" x14ac:dyDescent="0.3">
      <c r="L152" s="5"/>
      <c r="M152" s="4"/>
      <c r="N152" s="154"/>
      <c r="O152" s="210">
        <f>Q152+S152</f>
        <v>0</v>
      </c>
      <c r="P152" s="205" t="s">
        <v>276</v>
      </c>
      <c r="Q152" s="140">
        <f>Y156</f>
        <v>0</v>
      </c>
      <c r="R152" s="141"/>
      <c r="S152" s="140">
        <f>AG156</f>
        <v>0</v>
      </c>
      <c r="T152" s="72"/>
      <c r="V152" s="122" t="str">
        <f>'Auto Fill - F2A, F2B and F3'!T91</f>
        <v/>
      </c>
      <c r="W152" s="64">
        <f>'Auto Fill - F2A, F2B and F3'!U91</f>
        <v>0</v>
      </c>
      <c r="X152" s="69">
        <f>'Auto Fill - F2A, F2B and F3'!AH91</f>
        <v>0</v>
      </c>
      <c r="Y152" s="118" t="str">
        <f>IF(ISERROR(FIND("Full",W152)),"",1)</f>
        <v/>
      </c>
      <c r="Z152" s="187" t="str">
        <f t="shared" ref="Z152:Z155" si="45">IF(X152="N","N",IF(X152="D","D","O"))</f>
        <v>O</v>
      </c>
      <c r="AA152" s="186" t="str">
        <f t="shared" ref="AA152:AA155" si="46">IF(RIGHT(W152,4)="Full","Full","Other")</f>
        <v>Other</v>
      </c>
      <c r="AB152" s="233"/>
      <c r="AD152" s="69" t="str">
        <f>'Auto Fill - F2A, F2B and F3'!T186</f>
        <v/>
      </c>
      <c r="AE152" s="64">
        <f>'Auto Fill - F2A, F2B and F3'!U186</f>
        <v>0</v>
      </c>
      <c r="AF152" s="69">
        <f>'Auto Fill - F2A, F2B and F3'!AH186</f>
        <v>0</v>
      </c>
      <c r="AG152" s="69" t="str">
        <f>IF(ISERROR(FIND("Full",AE152)),"",1)</f>
        <v/>
      </c>
      <c r="AH152" s="187" t="str">
        <f t="shared" ref="AH152:AH155" si="47">IF(AF152="N","N",IF(AF152="D","D","O"))</f>
        <v>O</v>
      </c>
      <c r="AI152" s="186" t="str">
        <f t="shared" ref="AI152:AI155" si="48">IF(RIGHT(AE152,4)="Full","Full","Other")</f>
        <v>Other</v>
      </c>
    </row>
    <row r="153" spans="12:35" x14ac:dyDescent="0.25">
      <c r="L153" s="5"/>
      <c r="M153" s="4"/>
      <c r="V153" s="122" t="str">
        <f>'Auto Fill - F2A, F2B and F3'!T92</f>
        <v/>
      </c>
      <c r="W153" s="64">
        <f>'Auto Fill - F2A, F2B and F3'!U92</f>
        <v>0</v>
      </c>
      <c r="X153" s="69">
        <f>'Auto Fill - F2A, F2B and F3'!AH92</f>
        <v>0</v>
      </c>
      <c r="Y153" s="118" t="str">
        <f>IF(ISERROR(FIND("Full",W153)),"",1)</f>
        <v/>
      </c>
      <c r="Z153" s="187" t="str">
        <f t="shared" si="45"/>
        <v>O</v>
      </c>
      <c r="AA153" s="186" t="str">
        <f t="shared" si="46"/>
        <v>Other</v>
      </c>
      <c r="AB153" s="233"/>
      <c r="AD153" s="69" t="str">
        <f>'Auto Fill - F2A, F2B and F3'!T187</f>
        <v/>
      </c>
      <c r="AE153" s="64">
        <f>'Auto Fill - F2A, F2B and F3'!U187</f>
        <v>0</v>
      </c>
      <c r="AF153" s="69">
        <f>'Auto Fill - F2A, F2B and F3'!AH187</f>
        <v>0</v>
      </c>
      <c r="AG153" s="69" t="str">
        <f>IF(ISERROR(FIND("Full",AE153)),"",1)</f>
        <v/>
      </c>
      <c r="AH153" s="187" t="str">
        <f t="shared" si="47"/>
        <v>O</v>
      </c>
      <c r="AI153" s="186" t="str">
        <f t="shared" si="48"/>
        <v>Other</v>
      </c>
    </row>
    <row r="154" spans="12:35" x14ac:dyDescent="0.25">
      <c r="L154" s="4"/>
      <c r="M154" s="5"/>
      <c r="V154" s="122" t="str">
        <f>'Auto Fill - F2A, F2B and F3'!T93</f>
        <v/>
      </c>
      <c r="W154" s="64">
        <f>'Auto Fill - F2A, F2B and F3'!U93</f>
        <v>0</v>
      </c>
      <c r="X154" s="69">
        <f>'Auto Fill - F2A, F2B and F3'!AH93</f>
        <v>0</v>
      </c>
      <c r="Y154" s="118" t="str">
        <f>IF(ISERROR(FIND("Full",W154)),"",1)</f>
        <v/>
      </c>
      <c r="Z154" s="187" t="str">
        <f t="shared" si="45"/>
        <v>O</v>
      </c>
      <c r="AA154" s="186" t="str">
        <f t="shared" si="46"/>
        <v>Other</v>
      </c>
      <c r="AB154" s="233"/>
      <c r="AD154" s="69" t="str">
        <f>'Auto Fill - F2A, F2B and F3'!T188</f>
        <v/>
      </c>
      <c r="AE154" s="64">
        <f>'Auto Fill - F2A, F2B and F3'!U188</f>
        <v>0</v>
      </c>
      <c r="AF154" s="69">
        <f>'Auto Fill - F2A, F2B and F3'!AH188</f>
        <v>0</v>
      </c>
      <c r="AG154" s="69" t="str">
        <f>IF(ISERROR(FIND("Full",AE154)),"",1)</f>
        <v/>
      </c>
      <c r="AH154" s="187" t="str">
        <f t="shared" si="47"/>
        <v>O</v>
      </c>
      <c r="AI154" s="186" t="str">
        <f t="shared" si="48"/>
        <v>Other</v>
      </c>
    </row>
    <row r="155" spans="12:35" ht="16.5" thickBot="1" x14ac:dyDescent="0.3">
      <c r="L155" s="4"/>
      <c r="M155" s="5"/>
      <c r="V155" s="177" t="str">
        <f>'Auto Fill - F2A, F2B and F3'!T94</f>
        <v/>
      </c>
      <c r="W155" s="100">
        <f>'Auto Fill - F2A, F2B and F3'!U99</f>
        <v>0</v>
      </c>
      <c r="X155" s="105">
        <f>'Auto Fill - F2A, F2B and F3'!AH99</f>
        <v>0</v>
      </c>
      <c r="Y155" s="178" t="str">
        <f>IF(ISERROR(FIND("Full",W155)),"",1)</f>
        <v/>
      </c>
      <c r="Z155" s="187" t="str">
        <f t="shared" si="45"/>
        <v>O</v>
      </c>
      <c r="AA155" s="186" t="str">
        <f t="shared" si="46"/>
        <v>Other</v>
      </c>
      <c r="AB155" s="233"/>
      <c r="AD155" s="105" t="str">
        <f>'Auto Fill - F2A, F2B and F3'!T189</f>
        <v/>
      </c>
      <c r="AE155" s="100">
        <f>'Auto Fill - F2A, F2B and F3'!U189</f>
        <v>0</v>
      </c>
      <c r="AF155" s="105">
        <f>'Auto Fill - F2A, F2B and F3'!AH189</f>
        <v>0</v>
      </c>
      <c r="AG155" s="105" t="str">
        <f>IF(ISERROR(FIND("Full",AE155)),"",1)</f>
        <v/>
      </c>
      <c r="AH155" s="187" t="str">
        <f t="shared" si="47"/>
        <v>O</v>
      </c>
      <c r="AI155" s="186" t="str">
        <f t="shared" si="48"/>
        <v>Other</v>
      </c>
    </row>
    <row r="156" spans="12:35" x14ac:dyDescent="0.25">
      <c r="L156" s="5"/>
      <c r="M156" s="4"/>
      <c r="V156" s="101" t="str">
        <f>IF(Y156=0,"",Y156)</f>
        <v/>
      </c>
      <c r="W156" s="102" t="s">
        <v>334</v>
      </c>
      <c r="X156" s="94"/>
      <c r="Y156" s="171">
        <f>IF(ISERROR(MAX(V151:V155)),0,COUNTIFS(Z151:Z155,"D",AA151:AA155,"Full"))</f>
        <v>0</v>
      </c>
      <c r="Z156" s="193" t="str">
        <f>IF(X150="P",X150,"")</f>
        <v/>
      </c>
      <c r="AA156" s="182" t="str">
        <f>_xlfn.CONCAT(IF(AND(RIGHT(W150,7)="Partner",Z156="P"),"Paid Partner",""),IF(AND(RIGHT(W150,7)=" - Full",Z156="P"),"Paid Full",""),IF(AND(RIGHT(W150,7)="Partner",Z156&lt;&gt;"P"),"UnPaid Partner",""),IF(AND(RIGHT(W150,7)=" - Full",Z156&lt;&gt;"P"),"UnPaid Full",""))</f>
        <v/>
      </c>
      <c r="AB156" s="232"/>
      <c r="AD156" s="101" t="str">
        <f>IF(AG156=0,"",AG156)</f>
        <v/>
      </c>
      <c r="AE156" s="102" t="s">
        <v>334</v>
      </c>
      <c r="AF156" s="94"/>
      <c r="AG156" s="171">
        <f>IF(ISERROR(MAX(AD151:AD155)),0,COUNTIFS(AH151:AH155,"D",AI151:AI155,"Full"))</f>
        <v>0</v>
      </c>
      <c r="AH156" s="193" t="str">
        <f>IF(AF150="P",AF150,"")</f>
        <v/>
      </c>
      <c r="AI156" s="182" t="str">
        <f>_xlfn.CONCAT(IF(AND(RIGHT(AE150,7)="Partner",AH156="P"),"Paid Partner",""),IF(AND(RIGHT(AE150,7)=" - Full",AH156="P"),"Paid Full",""),IF(AND(RIGHT(AE150,7)="Partner",AH156&lt;&gt;"P"),"UnPaid Partner",""),IF(AND(RIGHT(AE150,7)=" - Full",AH156&lt;&gt;"P"),"UnPaid Full",""))</f>
        <v/>
      </c>
    </row>
    <row r="157" spans="12:35" x14ac:dyDescent="0.25">
      <c r="L157" s="5"/>
      <c r="M157" s="4"/>
      <c r="V157" s="124" t="str">
        <f>IF(Y157=0,"",Y157)</f>
        <v/>
      </c>
      <c r="W157" s="103" t="s">
        <v>326</v>
      </c>
      <c r="X157" s="96"/>
      <c r="Y157" s="172">
        <f>IF(ISERROR(MAX(V151:V155)),0,COUNTIFS(Z151:Z155,"N",AA151:AA155,"Full"))</f>
        <v>0</v>
      </c>
      <c r="Z157" s="193"/>
      <c r="AA157" s="182"/>
      <c r="AB157" s="232"/>
      <c r="AD157" s="124" t="str">
        <f>IF(AG157=0,"",AG157)</f>
        <v/>
      </c>
      <c r="AE157" s="103" t="s">
        <v>326</v>
      </c>
      <c r="AF157" s="96"/>
      <c r="AG157" s="172">
        <f>IF(ISERROR(MAX(AD151:AD155)),0,COUNTIFS(AH151:AH155,"N",AI151:AI155,"Full"))</f>
        <v>0</v>
      </c>
      <c r="AH157" s="193"/>
      <c r="AI157" s="182"/>
    </row>
    <row r="158" spans="12:35" x14ac:dyDescent="0.25">
      <c r="L158" s="4"/>
      <c r="M158" s="4"/>
      <c r="V158" s="124" t="str">
        <f>IF(Y158=0,"",Y158)</f>
        <v/>
      </c>
      <c r="W158" s="103" t="s">
        <v>331</v>
      </c>
      <c r="X158" s="96"/>
      <c r="Y158" s="172">
        <f>IF(ISERROR(MAX(V151:V155)),0,COUNTIFS(Z151:Z155,"O",AA151:AA155,"Full"))</f>
        <v>0</v>
      </c>
      <c r="Z158" s="193"/>
      <c r="AA158" s="182"/>
      <c r="AB158" s="232"/>
      <c r="AD158" s="124" t="str">
        <f>IF(AG158=0,"",AG158)</f>
        <v/>
      </c>
      <c r="AE158" s="103" t="s">
        <v>331</v>
      </c>
      <c r="AF158" s="96"/>
      <c r="AG158" s="172">
        <f>IF(ISERROR(MAX(AD151:AD155)),0,COUNTIFS(AH151:AH155,"O",AI151:AI155,"Full"))</f>
        <v>0</v>
      </c>
      <c r="AH158" s="193"/>
      <c r="AI158" s="182"/>
    </row>
    <row r="159" spans="12:35" x14ac:dyDescent="0.25">
      <c r="L159" s="4"/>
      <c r="M159" s="4"/>
      <c r="V159" s="173"/>
      <c r="W159" s="174" t="s">
        <v>317</v>
      </c>
      <c r="X159" s="175"/>
      <c r="Y159" s="176">
        <f>IF(ISERROR(MAX(V151:V155)),0,COUNTIFS(Z151:Z155,"O",AA151:AA155,"Other"))</f>
        <v>5</v>
      </c>
      <c r="Z159" s="193"/>
      <c r="AA159" s="182"/>
      <c r="AB159" s="232"/>
      <c r="AD159" s="173"/>
      <c r="AE159" s="174" t="s">
        <v>317</v>
      </c>
      <c r="AF159" s="175"/>
      <c r="AG159" s="176">
        <f>IF(ISERROR(MAX(AD151:AD155)),0,COUNTIFS(AH151:AH155,"O",AI151:AI155,"Other"))</f>
        <v>5</v>
      </c>
      <c r="AH159" s="193"/>
      <c r="AI159" s="182"/>
    </row>
    <row r="160" spans="12:35" ht="16.5" thickBot="1" x14ac:dyDescent="0.3">
      <c r="L160" s="4"/>
      <c r="M160" s="4"/>
      <c r="V160" s="91">
        <f>IF(ISERROR(MAX(V151:V155)),"0",MAX(V151:V155))</f>
        <v>0</v>
      </c>
      <c r="W160" s="92" t="s">
        <v>264</v>
      </c>
      <c r="X160" s="98"/>
      <c r="Y160" s="99"/>
      <c r="Z160" s="194"/>
      <c r="AA160" s="184"/>
      <c r="AB160" s="232"/>
      <c r="AD160" s="91">
        <f>IF(ISERROR(MAX(AD151:AD155)),"0",MAX(AD151:AD155))</f>
        <v>0</v>
      </c>
      <c r="AE160" s="92" t="s">
        <v>264</v>
      </c>
      <c r="AF160" s="98"/>
      <c r="AG160" s="99"/>
      <c r="AH160" s="194"/>
      <c r="AI160" s="184"/>
    </row>
    <row r="161" spans="12:25" x14ac:dyDescent="0.25">
      <c r="L161" s="4"/>
      <c r="M161" s="5"/>
    </row>
    <row r="162" spans="12:25" x14ac:dyDescent="0.25">
      <c r="L162" s="4"/>
      <c r="M162" s="5"/>
      <c r="V162" s="10"/>
      <c r="W162"/>
      <c r="X162"/>
      <c r="Y162"/>
    </row>
    <row r="163" spans="12:25" x14ac:dyDescent="0.25">
      <c r="L163" s="5"/>
      <c r="M163" s="5"/>
      <c r="Y163" s="66"/>
    </row>
    <row r="164" spans="12:25" x14ac:dyDescent="0.25">
      <c r="L164" s="5"/>
      <c r="M164" s="5"/>
      <c r="Y164" s="66"/>
    </row>
    <row r="165" spans="12:25" x14ac:dyDescent="0.25">
      <c r="L165" s="5"/>
      <c r="M165" s="5"/>
    </row>
    <row r="166" spans="12:25" x14ac:dyDescent="0.25">
      <c r="L166" s="5"/>
      <c r="M166" s="5"/>
    </row>
    <row r="167" spans="12:25" x14ac:dyDescent="0.25">
      <c r="L167" s="5"/>
      <c r="M167" s="5"/>
    </row>
    <row r="168" spans="12:25" x14ac:dyDescent="0.25">
      <c r="L168" s="5"/>
      <c r="M168" s="5"/>
    </row>
    <row r="169" spans="12:25" x14ac:dyDescent="0.25">
      <c r="L169" s="5"/>
      <c r="M169" s="4"/>
    </row>
    <row r="170" spans="12:25" x14ac:dyDescent="0.25">
      <c r="L170" s="5"/>
      <c r="M170" s="4"/>
    </row>
    <row r="171" spans="12:25" x14ac:dyDescent="0.25">
      <c r="L171" s="4"/>
      <c r="M171" s="5"/>
    </row>
    <row r="172" spans="12:25" x14ac:dyDescent="0.25">
      <c r="L172" s="4"/>
      <c r="M172" s="5"/>
    </row>
    <row r="173" spans="12:25" x14ac:dyDescent="0.25">
      <c r="L173" s="5"/>
      <c r="M173" s="5"/>
    </row>
    <row r="174" spans="12:25" x14ac:dyDescent="0.25">
      <c r="L174" s="5"/>
      <c r="M174" s="5"/>
    </row>
    <row r="175" spans="12:25" x14ac:dyDescent="0.25">
      <c r="L175" s="5"/>
      <c r="M175" s="5"/>
    </row>
    <row r="176" spans="12:25" x14ac:dyDescent="0.25">
      <c r="L176" s="5"/>
      <c r="M176" s="5"/>
    </row>
    <row r="177" spans="12:13" x14ac:dyDescent="0.25">
      <c r="L177" s="5"/>
      <c r="M177" s="5"/>
    </row>
    <row r="178" spans="12:13" x14ac:dyDescent="0.25">
      <c r="L178" s="5"/>
      <c r="M178" s="4"/>
    </row>
    <row r="179" spans="12:13" x14ac:dyDescent="0.25">
      <c r="L179" s="5"/>
      <c r="M179" s="4"/>
    </row>
    <row r="180" spans="12:13" x14ac:dyDescent="0.25">
      <c r="L180" s="4"/>
      <c r="M180" s="5"/>
    </row>
    <row r="181" spans="12:13" x14ac:dyDescent="0.25">
      <c r="L181" s="4"/>
      <c r="M181" s="4"/>
    </row>
    <row r="182" spans="12:13" x14ac:dyDescent="0.25">
      <c r="L182" s="5"/>
      <c r="M182" s="5"/>
    </row>
    <row r="183" spans="12:13" x14ac:dyDescent="0.25">
      <c r="L183" s="4"/>
      <c r="M183" s="4"/>
    </row>
    <row r="184" spans="12:13" x14ac:dyDescent="0.25">
      <c r="L184" s="5"/>
      <c r="M184" s="5"/>
    </row>
    <row r="185" spans="12:13" x14ac:dyDescent="0.25">
      <c r="L185" s="4"/>
      <c r="M185" s="4"/>
    </row>
    <row r="186" spans="12:13" x14ac:dyDescent="0.25">
      <c r="L186" s="5"/>
      <c r="M186" s="5"/>
    </row>
    <row r="187" spans="12:13" x14ac:dyDescent="0.25">
      <c r="L187" s="4"/>
      <c r="M187" s="5"/>
    </row>
    <row r="188" spans="12:13" x14ac:dyDescent="0.25">
      <c r="L188" s="5"/>
      <c r="M188" s="5"/>
    </row>
    <row r="189" spans="12:13" x14ac:dyDescent="0.25">
      <c r="L189" s="5"/>
      <c r="M189" s="4"/>
    </row>
    <row r="190" spans="12:13" x14ac:dyDescent="0.25">
      <c r="L190" s="5"/>
      <c r="M190" s="4"/>
    </row>
    <row r="191" spans="12:13" x14ac:dyDescent="0.25">
      <c r="L191" s="4"/>
      <c r="M191" s="4"/>
    </row>
    <row r="192" spans="12:13" x14ac:dyDescent="0.25">
      <c r="L192" s="4"/>
      <c r="M192" s="4"/>
    </row>
    <row r="193" spans="12:13" x14ac:dyDescent="0.25">
      <c r="L193" s="4"/>
      <c r="M193" s="4"/>
    </row>
    <row r="194" spans="12:13" x14ac:dyDescent="0.25">
      <c r="L194" s="4"/>
      <c r="M194" s="4"/>
    </row>
    <row r="195" spans="12:13" x14ac:dyDescent="0.25">
      <c r="L195" s="4"/>
      <c r="M195" s="4"/>
    </row>
    <row r="196" spans="12:13" x14ac:dyDescent="0.25">
      <c r="L196" s="4"/>
      <c r="M196" s="4"/>
    </row>
    <row r="197" spans="12:13" x14ac:dyDescent="0.25">
      <c r="L197" s="4"/>
      <c r="M197" s="4"/>
    </row>
    <row r="198" spans="12:13" x14ac:dyDescent="0.25">
      <c r="L198" s="4"/>
    </row>
    <row r="199" spans="12:13" x14ac:dyDescent="0.25">
      <c r="L199" s="4"/>
    </row>
  </sheetData>
  <sortState xmlns:xlrd2="http://schemas.microsoft.com/office/spreadsheetml/2017/richdata2" ref="E3:E80">
    <sortCondition ref="E3:E80"/>
  </sortState>
  <mergeCells count="44">
    <mergeCell ref="V150:Y150"/>
    <mergeCell ref="AD150:AG150"/>
    <mergeCell ref="V87:Y87"/>
    <mergeCell ref="V88:Y88"/>
    <mergeCell ref="AD87:AG87"/>
    <mergeCell ref="AD88:AG88"/>
    <mergeCell ref="V100:Y100"/>
    <mergeCell ref="AD99:AG99"/>
    <mergeCell ref="AD100:AG100"/>
    <mergeCell ref="V99:Y99"/>
    <mergeCell ref="V135:Y135"/>
    <mergeCell ref="V149:Y149"/>
    <mergeCell ref="AD149:AG149"/>
    <mergeCell ref="V124:Y124"/>
    <mergeCell ref="V125:Y125"/>
    <mergeCell ref="V136:Y136"/>
    <mergeCell ref="AD64:AG64"/>
    <mergeCell ref="V75:Y75"/>
    <mergeCell ref="V76:Y76"/>
    <mergeCell ref="AD75:AG75"/>
    <mergeCell ref="AD76:AG76"/>
    <mergeCell ref="V64:Y64"/>
    <mergeCell ref="V63:Y63"/>
    <mergeCell ref="V5:Y5"/>
    <mergeCell ref="AD5:AG5"/>
    <mergeCell ref="V51:Y51"/>
    <mergeCell ref="AD51:AG51"/>
    <mergeCell ref="AD33:AG33"/>
    <mergeCell ref="V33:Y33"/>
    <mergeCell ref="AD63:AG63"/>
    <mergeCell ref="V6:Y6"/>
    <mergeCell ref="AD6:AG6"/>
    <mergeCell ref="V34:Y34"/>
    <mergeCell ref="AD34:AG34"/>
    <mergeCell ref="V52:Y52"/>
    <mergeCell ref="AD52:AG52"/>
    <mergeCell ref="AD136:AG136"/>
    <mergeCell ref="AD125:AG125"/>
    <mergeCell ref="AD135:AG135"/>
    <mergeCell ref="AD124:AG124"/>
    <mergeCell ref="V111:Y111"/>
    <mergeCell ref="AD111:AG111"/>
    <mergeCell ref="V112:Y112"/>
    <mergeCell ref="AD112:AG112"/>
  </mergeCells>
  <conditionalFormatting sqref="AD7:AG26">
    <cfRule type="expression" dxfId="34" priority="154">
      <formula>$AG7=1</formula>
    </cfRule>
  </conditionalFormatting>
  <conditionalFormatting sqref="V65:Y68 V53:Y57">
    <cfRule type="expression" dxfId="33" priority="170">
      <formula>$Y53=1</formula>
    </cfRule>
  </conditionalFormatting>
  <conditionalFormatting sqref="V89:X93">
    <cfRule type="expression" dxfId="32" priority="131">
      <formula>$X89="D"</formula>
    </cfRule>
  </conditionalFormatting>
  <conditionalFormatting sqref="V53:X57 V65:W68">
    <cfRule type="expression" dxfId="31" priority="150">
      <formula>$Z53="P"</formula>
    </cfRule>
  </conditionalFormatting>
  <conditionalFormatting sqref="V7:Y26">
    <cfRule type="expression" dxfId="30" priority="59">
      <formula>$Y7=1</formula>
    </cfRule>
  </conditionalFormatting>
  <conditionalFormatting sqref="V7:X26">
    <cfRule type="expression" dxfId="29" priority="58">
      <formula>$Z7="P"</formula>
    </cfRule>
  </conditionalFormatting>
  <conditionalFormatting sqref="AD7:AF26">
    <cfRule type="expression" dxfId="28" priority="153">
      <formula>$AF7="P"</formula>
    </cfRule>
  </conditionalFormatting>
  <conditionalFormatting sqref="AD35:AG44">
    <cfRule type="expression" dxfId="27" priority="57">
      <formula>$AG35=1</formula>
    </cfRule>
  </conditionalFormatting>
  <conditionalFormatting sqref="AD35:AF44">
    <cfRule type="expression" dxfId="26" priority="56">
      <formula>$AH35="P"</formula>
    </cfRule>
  </conditionalFormatting>
  <conditionalFormatting sqref="AD53:AF57">
    <cfRule type="expression" dxfId="25" priority="55">
      <formula>$AG53=1</formula>
    </cfRule>
  </conditionalFormatting>
  <conditionalFormatting sqref="AD53:AF57">
    <cfRule type="expression" dxfId="24" priority="54">
      <formula>$AH53="P"</formula>
    </cfRule>
  </conditionalFormatting>
  <conditionalFormatting sqref="AD65:AG68">
    <cfRule type="expression" dxfId="23" priority="53">
      <formula>$Y65=1</formula>
    </cfRule>
  </conditionalFormatting>
  <conditionalFormatting sqref="AD65:AE68">
    <cfRule type="expression" dxfId="22" priority="52">
      <formula>$Z65="P"</formula>
    </cfRule>
  </conditionalFormatting>
  <conditionalFormatting sqref="V77:Y78">
    <cfRule type="expression" dxfId="21" priority="51">
      <formula>$Y77=1</formula>
    </cfRule>
  </conditionalFormatting>
  <conditionalFormatting sqref="V77:W78">
    <cfRule type="expression" dxfId="20" priority="50">
      <formula>$Z77="P"</formula>
    </cfRule>
  </conditionalFormatting>
  <conditionalFormatting sqref="V79:Y81">
    <cfRule type="expression" dxfId="19" priority="49">
      <formula>$Y79=1</formula>
    </cfRule>
  </conditionalFormatting>
  <conditionalFormatting sqref="V79:W81">
    <cfRule type="expression" dxfId="18" priority="48">
      <formula>$Z79="P"</formula>
    </cfRule>
  </conditionalFormatting>
  <conditionalFormatting sqref="AD77:AG81">
    <cfRule type="expression" dxfId="17" priority="47">
      <formula>$Y77=1</formula>
    </cfRule>
  </conditionalFormatting>
  <conditionalFormatting sqref="AD77:AE81">
    <cfRule type="expression" dxfId="16" priority="46">
      <formula>$Z77="P"</formula>
    </cfRule>
  </conditionalFormatting>
  <conditionalFormatting sqref="V113:Y117">
    <cfRule type="expression" dxfId="15" priority="34">
      <formula>$Y113=1</formula>
    </cfRule>
  </conditionalFormatting>
  <conditionalFormatting sqref="AD89:AF93">
    <cfRule type="expression" dxfId="14" priority="38">
      <formula>$AF89="D"</formula>
    </cfRule>
  </conditionalFormatting>
  <conditionalFormatting sqref="V101:Y105">
    <cfRule type="expression" dxfId="13" priority="36">
      <formula>$X101="P"</formula>
    </cfRule>
  </conditionalFormatting>
  <conditionalFormatting sqref="V113:X117">
    <cfRule type="expression" dxfId="12" priority="26">
      <formula>$AA113="Partner"</formula>
    </cfRule>
  </conditionalFormatting>
  <conditionalFormatting sqref="AD126:AG130">
    <cfRule type="expression" dxfId="11" priority="18">
      <formula>$X126="P"</formula>
    </cfRule>
    <cfRule type="expression" dxfId="10" priority="19">
      <formula>$Y126=1</formula>
    </cfRule>
  </conditionalFormatting>
  <conditionalFormatting sqref="V35:X44">
    <cfRule type="expression" dxfId="9" priority="16">
      <formula>$Z35="P"</formula>
    </cfRule>
  </conditionalFormatting>
  <conditionalFormatting sqref="V35:Y44">
    <cfRule type="expression" dxfId="8" priority="17">
      <formula>$Y35=1</formula>
    </cfRule>
  </conditionalFormatting>
  <conditionalFormatting sqref="AG53:AG57">
    <cfRule type="expression" dxfId="7" priority="14">
      <formula>$Y53=1</formula>
    </cfRule>
  </conditionalFormatting>
  <conditionalFormatting sqref="AD89:AG93">
    <cfRule type="expression" dxfId="6" priority="39">
      <formula>$AF89="P"</formula>
    </cfRule>
  </conditionalFormatting>
  <conditionalFormatting sqref="V89:Y93">
    <cfRule type="expression" dxfId="5" priority="141">
      <formula>$X89="P"</formula>
    </cfRule>
  </conditionalFormatting>
  <conditionalFormatting sqref="V101:X105">
    <cfRule type="expression" dxfId="4" priority="35">
      <formula>$X101="D"</formula>
    </cfRule>
  </conditionalFormatting>
  <conditionalFormatting sqref="AD101:AG105">
    <cfRule type="expression" dxfId="3" priority="9">
      <formula>$AF101="P"</formula>
    </cfRule>
  </conditionalFormatting>
  <conditionalFormatting sqref="AD101:AF105">
    <cfRule type="expression" dxfId="2" priority="8">
      <formula>$AF101="D"</formula>
    </cfRule>
  </conditionalFormatting>
  <conditionalFormatting sqref="AD113:AG117">
    <cfRule type="expression" dxfId="1" priority="2">
      <formula>$AG113=1</formula>
    </cfRule>
  </conditionalFormatting>
  <conditionalFormatting sqref="AD113:AF117">
    <cfRule type="expression" dxfId="0" priority="1">
      <formula>$AI113="Partner"</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Auto Fill - F2A, F2B and F3</vt:lpstr>
      <vt:lpstr>Members Data Table</vt:lpstr>
      <vt:lpstr>Blank - F2A, F2B and F3</vt:lpstr>
      <vt:lpstr>'Auto Fill - F2A, F2B and F3'!Print_Area</vt:lpstr>
      <vt:lpstr>'Blank - F2A, F2B and F3'!Print_Area</vt:lpstr>
      <vt:lpstr>Q54_Members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Bungy</dc:creator>
  <cp:lastModifiedBy>Bungy</cp:lastModifiedBy>
  <cp:lastPrinted>2022-11-30T18:10:40Z</cp:lastPrinted>
  <dcterms:created xsi:type="dcterms:W3CDTF">2022-01-01T07:55:19Z</dcterms:created>
  <dcterms:modified xsi:type="dcterms:W3CDTF">2022-11-30T19:10:29Z</dcterms:modified>
</cp:coreProperties>
</file>